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9.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1.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3.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86CB3731-3107-43F6-8145-5245665BE229}" xr6:coauthVersionLast="47" xr6:coauthVersionMax="47" xr10:uidLastSave="{00000000-0000-0000-0000-000000000000}"/>
  <workbookProtection workbookAlgorithmName="SHA-512" workbookHashValue="P3gCWAqgWliPIbizSFqG+0Ry3UmOXQ2eO79EkFKUQ7cgEdFPwezUDmbJZG4LvAZVbW4f2RDSlSA8XoR0x6LO0g==" workbookSaltValue="AKnyV8SGAK3HZ4fohHfQ7w==" workbookSpinCount="100000" lockStructure="1"/>
  <bookViews>
    <workbookView xWindow="-98" yWindow="-98" windowWidth="28996" windowHeight="15675" tabRatio="786" xr2:uid="{00000000-000D-0000-FFFF-FFFF00000000}"/>
  </bookViews>
  <sheets>
    <sheet name="マニュアル" sheetId="9" r:id="rId1"/>
    <sheet name="入力シート" sheetId="10" r:id="rId2"/>
    <sheet name="目次" sheetId="30" r:id="rId3"/>
    <sheet name="手順" sheetId="31" state="hidden" r:id="rId4"/>
    <sheet name="1月" sheetId="8" r:id="rId5"/>
    <sheet name="2月" sheetId="13" r:id="rId6"/>
    <sheet name="3月" sheetId="15" r:id="rId7"/>
    <sheet name="4月" sheetId="16" r:id="rId8"/>
    <sheet name="5月" sheetId="17" r:id="rId9"/>
    <sheet name="6月" sheetId="19" r:id="rId10"/>
    <sheet name="7月" sheetId="20" r:id="rId11"/>
    <sheet name="8月" sheetId="21" r:id="rId12"/>
    <sheet name="9月" sheetId="22" r:id="rId13"/>
    <sheet name="10月" sheetId="23" r:id="rId14"/>
    <sheet name="11月" sheetId="24" r:id="rId15"/>
    <sheet name="12月" sheetId="25" r:id="rId16"/>
    <sheet name="米国株" sheetId="29" r:id="rId17"/>
    <sheet name="月次成績" sheetId="14" r:id="rId18"/>
    <sheet name="指数" sheetId="27" r:id="rId19"/>
    <sheet name="記録の館" sheetId="11" r:id="rId20"/>
    <sheet name="Data" sheetId="12" state="hidden" r:id="rId21"/>
  </sheets>
  <definedNames>
    <definedName name="_xlnm._FilterDatabase" localSheetId="20" hidden="1">Data!$V$5:$V$366</definedName>
    <definedName name="_xlnm._FilterDatabase" localSheetId="1" hidden="1">入力シート!$C$14:$C$255</definedName>
  </definedNames>
  <calcPr calcId="191029"/>
</workbook>
</file>

<file path=xl/calcChain.xml><?xml version="1.0" encoding="utf-8"?>
<calcChain xmlns="http://schemas.openxmlformats.org/spreadsheetml/2006/main">
  <c r="R67" i="14" l="1"/>
  <c r="O67" i="14" l="1"/>
  <c r="J23" i="27"/>
  <c r="J22" i="27"/>
  <c r="J21" i="27"/>
  <c r="J20" i="27"/>
  <c r="J19" i="27"/>
  <c r="J18" i="27"/>
  <c r="J17" i="27"/>
  <c r="J16" i="27"/>
  <c r="J15" i="27"/>
  <c r="J14" i="27"/>
  <c r="J13" i="27"/>
  <c r="J12" i="27"/>
  <c r="E23" i="27"/>
  <c r="E22" i="27"/>
  <c r="E21" i="27"/>
  <c r="E20" i="27"/>
  <c r="E19" i="27"/>
  <c r="E18" i="27"/>
  <c r="E17" i="27"/>
  <c r="E16" i="27"/>
  <c r="E15" i="27"/>
  <c r="E14" i="27"/>
  <c r="E13" i="27"/>
  <c r="E12" i="27"/>
  <c r="L34" i="25" l="1"/>
  <c r="L33" i="25"/>
  <c r="L32" i="25"/>
  <c r="L31" i="25"/>
  <c r="L30" i="25"/>
  <c r="L29" i="25"/>
  <c r="L28" i="25"/>
  <c r="L27" i="25"/>
  <c r="L26" i="25"/>
  <c r="L33" i="24"/>
  <c r="L32" i="24"/>
  <c r="L30" i="24"/>
  <c r="L31" i="24" s="1"/>
  <c r="L29" i="24"/>
  <c r="L28" i="24"/>
  <c r="L27" i="24"/>
  <c r="L26" i="24"/>
  <c r="L25" i="24"/>
  <c r="L24" i="24"/>
  <c r="L34" i="23"/>
  <c r="L33" i="23"/>
  <c r="L32" i="23"/>
  <c r="L31" i="23"/>
  <c r="L30" i="23"/>
  <c r="L28" i="23"/>
  <c r="L29" i="23" s="1"/>
  <c r="L27" i="23"/>
  <c r="L26" i="23"/>
  <c r="L25" i="23"/>
  <c r="L33" i="22"/>
  <c r="L32" i="22"/>
  <c r="L28" i="22"/>
  <c r="L29" i="22" s="1"/>
  <c r="L30" i="22" s="1"/>
  <c r="L31" i="22" s="1"/>
  <c r="L27" i="22"/>
  <c r="L26" i="22"/>
  <c r="L25" i="22"/>
  <c r="L24" i="22"/>
  <c r="L23" i="22"/>
  <c r="L34" i="21"/>
  <c r="L33" i="21"/>
  <c r="L32" i="21"/>
  <c r="L31" i="21"/>
  <c r="L30" i="21"/>
  <c r="L29" i="21"/>
  <c r="L28" i="21"/>
  <c r="L27" i="21"/>
  <c r="L26" i="21"/>
  <c r="L25" i="21"/>
  <c r="L34" i="20"/>
  <c r="L33" i="20"/>
  <c r="L31" i="20"/>
  <c r="L32" i="20" s="1"/>
  <c r="L30" i="20"/>
  <c r="L29" i="20"/>
  <c r="L28" i="20"/>
  <c r="L27" i="20"/>
  <c r="L26" i="20"/>
  <c r="L33" i="19"/>
  <c r="L32" i="19"/>
  <c r="L31" i="19"/>
  <c r="L30" i="19"/>
  <c r="L29" i="19"/>
  <c r="L28" i="19"/>
  <c r="L27" i="19"/>
  <c r="L26" i="19"/>
  <c r="L34" i="17"/>
  <c r="L33" i="17"/>
  <c r="L32" i="17"/>
  <c r="L31" i="17"/>
  <c r="L30" i="17"/>
  <c r="L29" i="17"/>
  <c r="L28" i="17"/>
  <c r="L27" i="17"/>
  <c r="L23" i="17"/>
  <c r="L24" i="17" s="1"/>
  <c r="L25" i="17" s="1"/>
  <c r="L26" i="17" s="1"/>
  <c r="L22" i="17"/>
  <c r="L25" i="16"/>
  <c r="L33" i="16"/>
  <c r="L32" i="16"/>
  <c r="L31" i="16"/>
  <c r="L30" i="16"/>
  <c r="L29" i="16"/>
  <c r="L28" i="16"/>
  <c r="L27" i="16"/>
  <c r="L26" i="16"/>
  <c r="L34" i="15"/>
  <c r="L33" i="15"/>
  <c r="L31" i="15"/>
  <c r="L32" i="15" s="1"/>
  <c r="L30" i="15"/>
  <c r="L29" i="15"/>
  <c r="L28" i="15"/>
  <c r="L27" i="15"/>
  <c r="L26" i="15"/>
  <c r="L31" i="13"/>
  <c r="L30" i="13"/>
  <c r="L29" i="13"/>
  <c r="L28" i="13"/>
  <c r="L27" i="13"/>
  <c r="L26" i="13"/>
  <c r="L25" i="13"/>
  <c r="L24" i="13"/>
  <c r="L23" i="13"/>
  <c r="L30" i="8"/>
  <c r="L29" i="8"/>
  <c r="L28" i="8"/>
  <c r="L27" i="8"/>
  <c r="L26" i="8"/>
  <c r="L24" i="8"/>
  <c r="L25" i="8" s="1"/>
  <c r="L23" i="8"/>
  <c r="L22" i="8"/>
  <c r="C22" i="8" s="1"/>
  <c r="C30" i="8" s="1"/>
  <c r="L21" i="8"/>
  <c r="L20" i="8"/>
  <c r="C20" i="8" s="1"/>
  <c r="L19" i="8"/>
  <c r="C19" i="8" s="1"/>
  <c r="L18" i="8"/>
  <c r="L17" i="8"/>
  <c r="C17" i="8" s="1"/>
  <c r="C28" i="8" s="1"/>
  <c r="C29" i="8" s="1"/>
  <c r="L16" i="8"/>
  <c r="C16" i="8" s="1"/>
  <c r="L15" i="8"/>
  <c r="C15" i="8" s="1"/>
  <c r="L14" i="8"/>
  <c r="L13" i="8"/>
  <c r="C13" i="8" s="1"/>
  <c r="L12" i="8"/>
  <c r="C12" i="8" s="1"/>
  <c r="C26" i="8" s="1"/>
  <c r="C27" i="8" s="1"/>
  <c r="L11" i="8"/>
  <c r="C11" i="8" s="1"/>
  <c r="L10" i="8"/>
  <c r="C10" i="8" s="1"/>
  <c r="L9" i="8"/>
  <c r="L8" i="8"/>
  <c r="C8" i="8" s="1"/>
  <c r="C23" i="8" s="1"/>
  <c r="C24" i="8" s="1"/>
  <c r="C25" i="8" s="1"/>
  <c r="L7" i="8"/>
  <c r="L6" i="8"/>
  <c r="C6" i="8" s="1"/>
  <c r="L5" i="8"/>
  <c r="L4" i="8"/>
  <c r="C4" i="8" s="1"/>
  <c r="C25" i="25"/>
  <c r="C24" i="25"/>
  <c r="C23" i="25"/>
  <c r="C22" i="25"/>
  <c r="C21" i="25"/>
  <c r="C20" i="25"/>
  <c r="C19" i="25"/>
  <c r="C18" i="25"/>
  <c r="C17" i="25"/>
  <c r="C16" i="25"/>
  <c r="C15" i="25"/>
  <c r="C14" i="25"/>
  <c r="C13" i="25"/>
  <c r="C12" i="25"/>
  <c r="C11" i="25"/>
  <c r="C10" i="25"/>
  <c r="C9" i="25"/>
  <c r="C8" i="25"/>
  <c r="C7" i="25"/>
  <c r="C6" i="25"/>
  <c r="C5" i="25"/>
  <c r="C4" i="25"/>
  <c r="C22" i="24"/>
  <c r="C21" i="24"/>
  <c r="C20" i="24"/>
  <c r="C19" i="24"/>
  <c r="C18" i="24"/>
  <c r="C17" i="24"/>
  <c r="C16" i="24"/>
  <c r="C15" i="24"/>
  <c r="C14" i="24"/>
  <c r="C13" i="24"/>
  <c r="C12" i="24"/>
  <c r="C11" i="24"/>
  <c r="C10" i="24"/>
  <c r="C9" i="24"/>
  <c r="C8" i="24"/>
  <c r="C7" i="24"/>
  <c r="C6" i="24"/>
  <c r="C5" i="24"/>
  <c r="C4" i="24"/>
  <c r="C24" i="23"/>
  <c r="C23" i="23"/>
  <c r="C22" i="23"/>
  <c r="C21" i="23"/>
  <c r="C20" i="23"/>
  <c r="C19" i="23"/>
  <c r="C18" i="23"/>
  <c r="C17" i="23"/>
  <c r="C16" i="23"/>
  <c r="C15" i="23"/>
  <c r="C14" i="23"/>
  <c r="C13" i="23"/>
  <c r="C12" i="23"/>
  <c r="C11" i="23"/>
  <c r="C10" i="23"/>
  <c r="C9" i="23"/>
  <c r="C8" i="23"/>
  <c r="C7" i="23"/>
  <c r="C6" i="23"/>
  <c r="C5" i="23"/>
  <c r="C4" i="23"/>
  <c r="C22" i="22"/>
  <c r="C21" i="22"/>
  <c r="C20" i="22"/>
  <c r="C19" i="22"/>
  <c r="C18" i="22"/>
  <c r="C17" i="22"/>
  <c r="C16" i="22"/>
  <c r="C15" i="22"/>
  <c r="C14" i="22"/>
  <c r="C13" i="22"/>
  <c r="C12" i="22"/>
  <c r="C11" i="22"/>
  <c r="C10" i="22"/>
  <c r="C9" i="22"/>
  <c r="C8" i="22"/>
  <c r="C7" i="22"/>
  <c r="C6" i="22"/>
  <c r="C5" i="22"/>
  <c r="C4" i="22"/>
  <c r="C23" i="21"/>
  <c r="C22" i="21"/>
  <c r="C21" i="21"/>
  <c r="C20" i="21"/>
  <c r="C19" i="21"/>
  <c r="C18" i="21"/>
  <c r="C17" i="21"/>
  <c r="C16" i="21"/>
  <c r="C15" i="21"/>
  <c r="C14" i="21"/>
  <c r="C13" i="21"/>
  <c r="C12" i="21"/>
  <c r="C11" i="21"/>
  <c r="C10" i="21"/>
  <c r="C9" i="21"/>
  <c r="C8" i="21"/>
  <c r="C7" i="21"/>
  <c r="C6" i="21"/>
  <c r="C5" i="21"/>
  <c r="C4" i="21"/>
  <c r="C25" i="20"/>
  <c r="C24" i="20"/>
  <c r="C23" i="20"/>
  <c r="C22" i="20"/>
  <c r="C21" i="20"/>
  <c r="C20" i="20"/>
  <c r="C19" i="20"/>
  <c r="C18" i="20"/>
  <c r="C17" i="20"/>
  <c r="C16" i="20"/>
  <c r="C15" i="20"/>
  <c r="C14" i="20"/>
  <c r="C13" i="20"/>
  <c r="C12" i="20"/>
  <c r="C11" i="20"/>
  <c r="C10" i="20"/>
  <c r="C9" i="20"/>
  <c r="C8" i="20"/>
  <c r="C7" i="20"/>
  <c r="C6" i="20"/>
  <c r="C5" i="20"/>
  <c r="C4" i="20"/>
  <c r="C25" i="19"/>
  <c r="C24" i="19"/>
  <c r="C23" i="19"/>
  <c r="C22" i="19"/>
  <c r="C21" i="19"/>
  <c r="C20" i="19"/>
  <c r="C19" i="19"/>
  <c r="C18" i="19"/>
  <c r="C17" i="19"/>
  <c r="C16" i="19"/>
  <c r="C15" i="19"/>
  <c r="C14" i="19"/>
  <c r="C13" i="19"/>
  <c r="C12" i="19"/>
  <c r="C11" i="19"/>
  <c r="C10" i="19"/>
  <c r="C9" i="19"/>
  <c r="C8" i="19"/>
  <c r="C7" i="19"/>
  <c r="C6" i="19"/>
  <c r="C5" i="19"/>
  <c r="C4" i="19"/>
  <c r="C21" i="17"/>
  <c r="C20" i="17"/>
  <c r="C19" i="17"/>
  <c r="C18" i="17"/>
  <c r="C17" i="17"/>
  <c r="C16" i="17"/>
  <c r="C15" i="17"/>
  <c r="C14" i="17"/>
  <c r="C13" i="17"/>
  <c r="C12" i="17"/>
  <c r="C11" i="17"/>
  <c r="C10" i="17"/>
  <c r="C9" i="17"/>
  <c r="C8" i="17"/>
  <c r="C7" i="17"/>
  <c r="C6" i="17"/>
  <c r="C5" i="17"/>
  <c r="C4" i="17"/>
  <c r="C24" i="16"/>
  <c r="C23" i="16"/>
  <c r="C22" i="16"/>
  <c r="C21" i="16"/>
  <c r="C20" i="16"/>
  <c r="C19" i="16"/>
  <c r="C18" i="16"/>
  <c r="C17" i="16"/>
  <c r="C16" i="16"/>
  <c r="C15" i="16"/>
  <c r="C14" i="16"/>
  <c r="C13" i="16"/>
  <c r="C12" i="16"/>
  <c r="C11" i="16"/>
  <c r="C10" i="16"/>
  <c r="C9" i="16"/>
  <c r="C8" i="16"/>
  <c r="C7" i="16"/>
  <c r="C6" i="16"/>
  <c r="C5" i="16"/>
  <c r="C4" i="16"/>
  <c r="C24" i="15"/>
  <c r="C23" i="15"/>
  <c r="C22" i="15"/>
  <c r="C21" i="15"/>
  <c r="C20" i="15"/>
  <c r="C19" i="15"/>
  <c r="C18" i="15"/>
  <c r="C17" i="15"/>
  <c r="C16" i="15"/>
  <c r="C15" i="15"/>
  <c r="C14" i="15"/>
  <c r="C13" i="15"/>
  <c r="C12" i="15"/>
  <c r="C11" i="15"/>
  <c r="C10" i="15"/>
  <c r="C9" i="15"/>
  <c r="C8" i="15"/>
  <c r="C7" i="15"/>
  <c r="C6" i="15"/>
  <c r="C5" i="15"/>
  <c r="C4" i="15"/>
  <c r="C23" i="13"/>
  <c r="C21" i="13"/>
  <c r="C20" i="13"/>
  <c r="C19" i="13"/>
  <c r="C18" i="13"/>
  <c r="C17" i="13"/>
  <c r="C16" i="13"/>
  <c r="C15" i="13"/>
  <c r="C14" i="13"/>
  <c r="C13" i="13"/>
  <c r="C12" i="13"/>
  <c r="C11" i="13"/>
  <c r="C10" i="13"/>
  <c r="C9" i="13"/>
  <c r="C8" i="13"/>
  <c r="C7" i="13"/>
  <c r="C6" i="13"/>
  <c r="C5" i="13"/>
  <c r="C4" i="13"/>
  <c r="C21" i="8"/>
  <c r="C18" i="8"/>
  <c r="C14" i="8"/>
  <c r="C9" i="8"/>
  <c r="C7" i="8"/>
  <c r="C5" i="8"/>
  <c r="M24" i="12" l="1"/>
  <c r="Q225" i="12" s="1"/>
  <c r="H27" i="12"/>
  <c r="V182" i="12" s="1"/>
  <c r="E26" i="12"/>
  <c r="V91" i="12" s="1"/>
  <c r="K22" i="8"/>
  <c r="K21" i="8"/>
  <c r="K20" i="8"/>
  <c r="K19" i="8"/>
  <c r="K18" i="8"/>
  <c r="K17" i="8"/>
  <c r="K16" i="8"/>
  <c r="K15" i="8"/>
  <c r="K14" i="8"/>
  <c r="K13" i="8"/>
  <c r="K12" i="8"/>
  <c r="K11" i="8"/>
  <c r="K10" i="8"/>
  <c r="K9" i="8"/>
  <c r="K8" i="8"/>
  <c r="K7" i="8"/>
  <c r="K6" i="8"/>
  <c r="K5" i="8"/>
  <c r="K4" i="8"/>
  <c r="V335" i="12" l="1"/>
  <c r="Q124" i="12"/>
  <c r="Q63" i="12"/>
  <c r="K33" i="8"/>
  <c r="N32" i="8" s="1"/>
  <c r="K22" i="24"/>
  <c r="K24" i="15"/>
  <c r="K25" i="19"/>
  <c r="K36" i="13" l="1"/>
  <c r="N35" i="13" s="1"/>
  <c r="H19" i="14"/>
  <c r="E19" i="14" s="1"/>
  <c r="I26" i="27"/>
  <c r="F26" i="27" s="1"/>
  <c r="L11" i="11" l="1"/>
  <c r="L6" i="11"/>
  <c r="K25" i="25" l="1"/>
  <c r="K24" i="19"/>
  <c r="K25" i="20" l="1"/>
  <c r="K24" i="20"/>
  <c r="K23" i="20"/>
  <c r="K24" i="16"/>
  <c r="H23" i="27" l="1"/>
  <c r="H22" i="27"/>
  <c r="H21" i="27"/>
  <c r="H20" i="27"/>
  <c r="H19" i="27"/>
  <c r="H18" i="27"/>
  <c r="H17" i="27"/>
  <c r="H16" i="27"/>
  <c r="H15" i="27"/>
  <c r="H14" i="27"/>
  <c r="H13" i="27"/>
  <c r="H12" i="27"/>
  <c r="B13" i="10"/>
  <c r="R38" i="14"/>
  <c r="O38" i="14" s="1"/>
  <c r="K24" i="25" l="1"/>
  <c r="K23" i="23"/>
  <c r="K24" i="23"/>
  <c r="P56" i="25" l="1"/>
  <c r="N57" i="25" s="1"/>
  <c r="P56" i="24"/>
  <c r="N57" i="24" s="1"/>
  <c r="P56" i="23"/>
  <c r="N57" i="23" s="1"/>
  <c r="P57" i="22"/>
  <c r="N58" i="22" s="1"/>
  <c r="P57" i="21"/>
  <c r="N58" i="21" s="1"/>
  <c r="P57" i="20"/>
  <c r="N58" i="20" s="1"/>
  <c r="P55" i="19"/>
  <c r="N56" i="19" s="1"/>
  <c r="P57" i="17"/>
  <c r="N58" i="17" s="1"/>
  <c r="P56" i="16"/>
  <c r="N57" i="16" s="1"/>
  <c r="P57" i="15"/>
  <c r="N58" i="15" s="1"/>
  <c r="P55" i="13"/>
  <c r="N56" i="13" s="1"/>
  <c r="P52" i="8"/>
  <c r="N53" i="8" s="1"/>
  <c r="E43" i="27" l="1"/>
  <c r="D39" i="14"/>
  <c r="K21" i="17" l="1"/>
  <c r="F6" i="29" l="1"/>
  <c r="I23" i="27" l="1"/>
  <c r="I22" i="27"/>
  <c r="I21" i="27"/>
  <c r="I20" i="27"/>
  <c r="I19" i="27"/>
  <c r="I18" i="27"/>
  <c r="I17" i="27"/>
  <c r="I16" i="27"/>
  <c r="I15" i="27"/>
  <c r="I14" i="27"/>
  <c r="I13" i="27"/>
  <c r="I12" i="27"/>
  <c r="D23" i="27"/>
  <c r="D22" i="27"/>
  <c r="D21" i="27"/>
  <c r="D20" i="27"/>
  <c r="D19" i="27"/>
  <c r="D18" i="27"/>
  <c r="D17" i="27"/>
  <c r="D16" i="27"/>
  <c r="D15" i="27"/>
  <c r="D14" i="27"/>
  <c r="D13" i="27"/>
  <c r="D12" i="27"/>
  <c r="G46" i="27" s="1"/>
  <c r="C23" i="27"/>
  <c r="C22" i="27"/>
  <c r="C21" i="27"/>
  <c r="C20" i="27"/>
  <c r="C19" i="27"/>
  <c r="C18" i="27"/>
  <c r="C17" i="27"/>
  <c r="C16" i="27"/>
  <c r="C15" i="27"/>
  <c r="C14" i="27"/>
  <c r="C13" i="27"/>
  <c r="C12" i="27"/>
  <c r="G45" i="27" s="1"/>
  <c r="L6" i="27"/>
  <c r="G69" i="25" l="1"/>
  <c r="E70" i="25" s="1"/>
  <c r="G38" i="25"/>
  <c r="E39" i="25" s="1"/>
  <c r="G69" i="24"/>
  <c r="E70" i="24" s="1"/>
  <c r="G38" i="24"/>
  <c r="E39" i="24" s="1"/>
  <c r="G69" i="23"/>
  <c r="E70" i="23" s="1"/>
  <c r="G38" i="23"/>
  <c r="E39" i="23" s="1"/>
  <c r="G70" i="22"/>
  <c r="E71" i="22" s="1"/>
  <c r="G39" i="22"/>
  <c r="E40" i="22" s="1"/>
  <c r="G70" i="21"/>
  <c r="E71" i="21" s="1"/>
  <c r="G39" i="21"/>
  <c r="E40" i="21" s="1"/>
  <c r="G70" i="20"/>
  <c r="E71" i="20" s="1"/>
  <c r="G39" i="20"/>
  <c r="E40" i="20" s="1"/>
  <c r="G68" i="19"/>
  <c r="E69" i="19" s="1"/>
  <c r="G37" i="19"/>
  <c r="E38" i="19" s="1"/>
  <c r="G70" i="17"/>
  <c r="E71" i="17" s="1"/>
  <c r="G39" i="17"/>
  <c r="E40" i="17" s="1"/>
  <c r="G69" i="16"/>
  <c r="E70" i="16" s="1"/>
  <c r="G38" i="16"/>
  <c r="E39" i="16" s="1"/>
  <c r="G70" i="15"/>
  <c r="E71" i="15" s="1"/>
  <c r="G39" i="15"/>
  <c r="E40" i="15" s="1"/>
  <c r="G68" i="13"/>
  <c r="E69" i="13" s="1"/>
  <c r="G37" i="13"/>
  <c r="E38" i="13" s="1"/>
  <c r="G66" i="8"/>
  <c r="E67" i="8" s="1"/>
  <c r="G34" i="8"/>
  <c r="E35" i="8" s="1"/>
  <c r="E67" i="29" l="1"/>
  <c r="Q24" i="15" s="1"/>
  <c r="L24" i="15" s="1"/>
  <c r="E9" i="29"/>
  <c r="E8" i="29"/>
  <c r="E10" i="29"/>
  <c r="L3" i="16" l="1"/>
  <c r="Q4" i="8"/>
  <c r="F9" i="29"/>
  <c r="E65" i="29"/>
  <c r="Q22" i="15" s="1"/>
  <c r="E68" i="29"/>
  <c r="Q4" i="16" s="1"/>
  <c r="E66" i="29"/>
  <c r="Q23" i="15" s="1"/>
  <c r="K25" i="15"/>
  <c r="K38" i="15" s="1"/>
  <c r="N37" i="15" l="1"/>
  <c r="K37" i="16"/>
  <c r="C3" i="16"/>
  <c r="H24" i="15"/>
  <c r="I24" i="15" s="1"/>
  <c r="L22" i="15"/>
  <c r="E69" i="29"/>
  <c r="Q5" i="16" s="1"/>
  <c r="F66" i="29"/>
  <c r="L23" i="15"/>
  <c r="F68" i="29"/>
  <c r="F67" i="29"/>
  <c r="N36" i="16" l="1"/>
  <c r="K38" i="17"/>
  <c r="D24" i="15"/>
  <c r="E24" i="15" s="1"/>
  <c r="C33" i="15"/>
  <c r="C34" i="15" s="1"/>
  <c r="F69" i="29"/>
  <c r="E70" i="29"/>
  <c r="Q6" i="16" s="1"/>
  <c r="N37" i="17" l="1"/>
  <c r="K36" i="19"/>
  <c r="E71" i="29"/>
  <c r="Q7" i="16" s="1"/>
  <c r="F70" i="29"/>
  <c r="L4" i="16"/>
  <c r="N35" i="19" l="1"/>
  <c r="K38" i="20"/>
  <c r="F71" i="29"/>
  <c r="L5" i="16"/>
  <c r="E72" i="29"/>
  <c r="Q8" i="16" s="1"/>
  <c r="N37" i="20" l="1"/>
  <c r="K38" i="21"/>
  <c r="F72" i="29"/>
  <c r="L6" i="16"/>
  <c r="E73" i="29"/>
  <c r="Q9" i="16" s="1"/>
  <c r="N37" i="21" l="1"/>
  <c r="K38" i="22"/>
  <c r="C25" i="16"/>
  <c r="C26" i="16" s="1"/>
  <c r="F73" i="29"/>
  <c r="L7" i="16"/>
  <c r="E74" i="29"/>
  <c r="Q10" i="16" s="1"/>
  <c r="N37" i="22" l="1"/>
  <c r="K37" i="23"/>
  <c r="F74" i="29"/>
  <c r="L8" i="16"/>
  <c r="E75" i="29"/>
  <c r="Q11" i="16" s="1"/>
  <c r="N36" i="23" l="1"/>
  <c r="K37" i="24"/>
  <c r="F75" i="29"/>
  <c r="L9" i="16"/>
  <c r="E76" i="29"/>
  <c r="Q12" i="16" s="1"/>
  <c r="N36" i="24" l="1"/>
  <c r="K37" i="25"/>
  <c r="N36" i="25" s="1"/>
  <c r="E77" i="29"/>
  <c r="Q13" i="16" s="1"/>
  <c r="F76" i="29"/>
  <c r="L10" i="16"/>
  <c r="F77" i="29" l="1"/>
  <c r="L11" i="16"/>
  <c r="E78" i="29"/>
  <c r="Q14" i="16" s="1"/>
  <c r="C27" i="16" l="1"/>
  <c r="C28" i="16" s="1"/>
  <c r="F78" i="29"/>
  <c r="L12" i="16"/>
  <c r="E79" i="29"/>
  <c r="Q15" i="16" s="1"/>
  <c r="F79" i="29" l="1"/>
  <c r="L13" i="16"/>
  <c r="E80" i="29"/>
  <c r="Q16" i="16" s="1"/>
  <c r="L14" i="16" l="1"/>
  <c r="F80" i="29"/>
  <c r="E81" i="29"/>
  <c r="Q17" i="16" s="1"/>
  <c r="F81" i="29" l="1"/>
  <c r="L15" i="16"/>
  <c r="E82" i="29"/>
  <c r="Q18" i="16" s="1"/>
  <c r="F82" i="29" l="1"/>
  <c r="L16" i="16"/>
  <c r="E83" i="29"/>
  <c r="Q19" i="16" s="1"/>
  <c r="C29" i="16" l="1"/>
  <c r="C30" i="16" s="1"/>
  <c r="F83" i="29"/>
  <c r="L17" i="16"/>
  <c r="E84" i="29"/>
  <c r="Q20" i="16" s="1"/>
  <c r="E64" i="29"/>
  <c r="Q21" i="15" s="1"/>
  <c r="E63" i="29"/>
  <c r="Q20" i="15" s="1"/>
  <c r="E62" i="29"/>
  <c r="Q19" i="15" s="1"/>
  <c r="E61" i="29"/>
  <c r="Q18" i="15" s="1"/>
  <c r="E60" i="29"/>
  <c r="Q17" i="15" s="1"/>
  <c r="E59" i="29"/>
  <c r="Q16" i="15" s="1"/>
  <c r="E58" i="29"/>
  <c r="Q15" i="15" s="1"/>
  <c r="E57" i="29"/>
  <c r="Q14" i="15" s="1"/>
  <c r="E56" i="29"/>
  <c r="Q13" i="15" s="1"/>
  <c r="E55" i="29"/>
  <c r="Q12" i="15" s="1"/>
  <c r="E54" i="29"/>
  <c r="Q11" i="15" s="1"/>
  <c r="E53" i="29"/>
  <c r="Q10" i="15" s="1"/>
  <c r="E52" i="29"/>
  <c r="Q9" i="15" s="1"/>
  <c r="E51" i="29"/>
  <c r="Q8" i="15" s="1"/>
  <c r="L16" i="15" l="1"/>
  <c r="L17" i="15"/>
  <c r="L9" i="15"/>
  <c r="L8" i="15"/>
  <c r="L10" i="15"/>
  <c r="L18" i="15"/>
  <c r="L11" i="15"/>
  <c r="L19" i="15"/>
  <c r="L13" i="15"/>
  <c r="L12" i="15"/>
  <c r="F65" i="29"/>
  <c r="L20" i="15"/>
  <c r="L14" i="15"/>
  <c r="L15" i="15"/>
  <c r="F84" i="29"/>
  <c r="L18" i="16"/>
  <c r="F53" i="29"/>
  <c r="F57" i="29"/>
  <c r="E85" i="29"/>
  <c r="Q21" i="16" s="1"/>
  <c r="L21" i="15"/>
  <c r="F61" i="29"/>
  <c r="F54" i="29"/>
  <c r="F58" i="29"/>
  <c r="F62" i="29"/>
  <c r="F55" i="29"/>
  <c r="F59" i="29"/>
  <c r="F63" i="29"/>
  <c r="F52" i="29"/>
  <c r="F56" i="29"/>
  <c r="F60" i="29"/>
  <c r="F64" i="29"/>
  <c r="C30" i="15" l="1"/>
  <c r="C31" i="15" s="1"/>
  <c r="C32" i="15" s="1"/>
  <c r="C26" i="15"/>
  <c r="C27" i="15" s="1"/>
  <c r="C28" i="15"/>
  <c r="C29" i="15" s="1"/>
  <c r="E86" i="29"/>
  <c r="Q22" i="16" s="1"/>
  <c r="F85" i="29"/>
  <c r="L19" i="16"/>
  <c r="E33" i="29"/>
  <c r="E34" i="29"/>
  <c r="Q9" i="13" s="1"/>
  <c r="E35" i="29"/>
  <c r="E36" i="29"/>
  <c r="Q11" i="13" s="1"/>
  <c r="E37" i="29"/>
  <c r="E38" i="29"/>
  <c r="E39" i="29"/>
  <c r="E40" i="29"/>
  <c r="E41" i="29"/>
  <c r="E42" i="29"/>
  <c r="E43" i="29"/>
  <c r="E44" i="29"/>
  <c r="Q19" i="13" s="1"/>
  <c r="E45" i="29"/>
  <c r="E46" i="29"/>
  <c r="Q21" i="13" s="1"/>
  <c r="E47" i="29"/>
  <c r="Q4" i="15" s="1"/>
  <c r="E48" i="29"/>
  <c r="Q5" i="15" s="1"/>
  <c r="E49" i="29"/>
  <c r="Q6" i="15" s="1"/>
  <c r="E50" i="29"/>
  <c r="Q7" i="15" s="1"/>
  <c r="E32" i="29"/>
  <c r="Q13" i="13" l="1"/>
  <c r="L13" i="13" s="1"/>
  <c r="Q10" i="13"/>
  <c r="L10" i="13" s="1"/>
  <c r="Q12" i="13"/>
  <c r="L12" i="13" s="1"/>
  <c r="Q17" i="13"/>
  <c r="L17" i="13" s="1"/>
  <c r="Q8" i="13"/>
  <c r="L8" i="13" s="1"/>
  <c r="Q14" i="13"/>
  <c r="L14" i="13" s="1"/>
  <c r="Q20" i="13"/>
  <c r="L20" i="13" s="1"/>
  <c r="Q7" i="13"/>
  <c r="L7" i="13" s="1"/>
  <c r="Q18" i="13"/>
  <c r="L18" i="13" s="1"/>
  <c r="Q16" i="13"/>
  <c r="L16" i="13" s="1"/>
  <c r="Q15" i="13"/>
  <c r="L15" i="13" s="1"/>
  <c r="L7" i="15"/>
  <c r="L6" i="15"/>
  <c r="L4" i="15"/>
  <c r="L5" i="15"/>
  <c r="F46" i="29"/>
  <c r="L21" i="13"/>
  <c r="F34" i="29"/>
  <c r="L9" i="13"/>
  <c r="F86" i="29"/>
  <c r="L20" i="16"/>
  <c r="F48" i="29"/>
  <c r="F44" i="29"/>
  <c r="L19" i="13"/>
  <c r="F36" i="29"/>
  <c r="L11" i="13"/>
  <c r="E87" i="29"/>
  <c r="Q23" i="16" s="1"/>
  <c r="F40" i="29"/>
  <c r="F47" i="29"/>
  <c r="F43" i="29"/>
  <c r="F39" i="29"/>
  <c r="F35" i="29"/>
  <c r="F50" i="29"/>
  <c r="F51" i="29"/>
  <c r="F42" i="29"/>
  <c r="F38" i="29"/>
  <c r="F49" i="29"/>
  <c r="F45" i="29"/>
  <c r="F41" i="29"/>
  <c r="F37" i="29"/>
  <c r="F33" i="29"/>
  <c r="C24" i="13" l="1"/>
  <c r="C26" i="13"/>
  <c r="C27" i="13" s="1"/>
  <c r="C28" i="13"/>
  <c r="C29" i="13" s="1"/>
  <c r="C30" i="13" s="1"/>
  <c r="C25" i="13"/>
  <c r="L25" i="15"/>
  <c r="C31" i="13"/>
  <c r="L3" i="15"/>
  <c r="F87" i="29"/>
  <c r="L21" i="16"/>
  <c r="E88" i="29"/>
  <c r="Q24" i="16" s="1"/>
  <c r="E31" i="29"/>
  <c r="E30" i="29"/>
  <c r="E29" i="29"/>
  <c r="Q4" i="13" s="1"/>
  <c r="L4" i="13" s="1"/>
  <c r="E28" i="29"/>
  <c r="Q22" i="8" s="1"/>
  <c r="E27" i="29"/>
  <c r="Q21" i="8" s="1"/>
  <c r="E26" i="29"/>
  <c r="Q20" i="8" s="1"/>
  <c r="E25" i="29"/>
  <c r="Q19" i="8" s="1"/>
  <c r="E24" i="29"/>
  <c r="Q18" i="8" s="1"/>
  <c r="E23" i="29"/>
  <c r="Q17" i="8" s="1"/>
  <c r="E22" i="29"/>
  <c r="Q16" i="8" s="1"/>
  <c r="E21" i="29"/>
  <c r="Q15" i="8" s="1"/>
  <c r="E20" i="29"/>
  <c r="Q14" i="8" s="1"/>
  <c r="E19" i="29"/>
  <c r="Q13" i="8" s="1"/>
  <c r="E18" i="29"/>
  <c r="Q12" i="8" s="1"/>
  <c r="E17" i="29"/>
  <c r="Q11" i="8" s="1"/>
  <c r="E16" i="29"/>
  <c r="Q10" i="8" s="1"/>
  <c r="E15" i="29"/>
  <c r="Q9" i="8" s="1"/>
  <c r="E14" i="29"/>
  <c r="Q8" i="8" s="1"/>
  <c r="E13" i="29"/>
  <c r="Q7" i="8" s="1"/>
  <c r="E12" i="29"/>
  <c r="Q6" i="8" s="1"/>
  <c r="E11" i="29"/>
  <c r="Q5" i="8" s="1"/>
  <c r="C3" i="15" l="1"/>
  <c r="C25" i="15" s="1"/>
  <c r="Q5" i="13"/>
  <c r="L5" i="13" s="1"/>
  <c r="L6" i="13"/>
  <c r="Q6" i="13"/>
  <c r="C31" i="16"/>
  <c r="C32" i="16" s="1"/>
  <c r="L22" i="16"/>
  <c r="F88" i="29"/>
  <c r="E89" i="29"/>
  <c r="Q4" i="17" s="1"/>
  <c r="F11" i="29"/>
  <c r="F18" i="29"/>
  <c r="F26" i="29"/>
  <c r="F30" i="29"/>
  <c r="F14" i="29"/>
  <c r="F22" i="29"/>
  <c r="F17" i="29"/>
  <c r="F29" i="29"/>
  <c r="F15" i="29"/>
  <c r="F23" i="29"/>
  <c r="F12" i="29"/>
  <c r="F16" i="29"/>
  <c r="F20" i="29"/>
  <c r="F24" i="29"/>
  <c r="F28" i="29"/>
  <c r="F19" i="29"/>
  <c r="F27" i="29"/>
  <c r="F31" i="29"/>
  <c r="F32" i="29"/>
  <c r="F13" i="29"/>
  <c r="F21" i="29"/>
  <c r="F25" i="29"/>
  <c r="F24" i="15" l="1"/>
  <c r="G24" i="15" s="1"/>
  <c r="L22" i="13"/>
  <c r="D20" i="8"/>
  <c r="D19" i="8"/>
  <c r="D16" i="8"/>
  <c r="D15" i="8"/>
  <c r="D21" i="8"/>
  <c r="D22" i="8"/>
  <c r="L23" i="16"/>
  <c r="F89" i="29"/>
  <c r="E90" i="29"/>
  <c r="Q5" i="17" s="1"/>
  <c r="D22" i="13" l="1"/>
  <c r="D30" i="8"/>
  <c r="C33" i="16"/>
  <c r="D17" i="8"/>
  <c r="D28" i="8" s="1"/>
  <c r="D29" i="8" s="1"/>
  <c r="D18" i="8"/>
  <c r="D14" i="8"/>
  <c r="L24" i="16"/>
  <c r="F90" i="29"/>
  <c r="E91" i="29"/>
  <c r="Q6" i="17" s="1"/>
  <c r="F26" i="12" l="1"/>
  <c r="L3" i="17"/>
  <c r="F91" i="29"/>
  <c r="L4" i="17"/>
  <c r="E92" i="29"/>
  <c r="Q7" i="17" s="1"/>
  <c r="V121" i="12" l="1"/>
  <c r="Q84" i="12"/>
  <c r="C22" i="17"/>
  <c r="C23" i="17" s="1"/>
  <c r="C24" i="17" s="1"/>
  <c r="C25" i="17" s="1"/>
  <c r="C26" i="17" s="1"/>
  <c r="C3" i="17"/>
  <c r="D24" i="16"/>
  <c r="F24" i="16"/>
  <c r="G24" i="16" s="1"/>
  <c r="F92" i="29"/>
  <c r="L5" i="17"/>
  <c r="E93" i="29"/>
  <c r="Q8" i="17" s="1"/>
  <c r="E24" i="16" l="1"/>
  <c r="F93" i="29"/>
  <c r="L6" i="17"/>
  <c r="E94" i="29"/>
  <c r="Q9" i="17" s="1"/>
  <c r="N54" i="8"/>
  <c r="C27" i="17" l="1"/>
  <c r="C28" i="17" s="1"/>
  <c r="F94" i="29"/>
  <c r="L7" i="17"/>
  <c r="E95" i="29"/>
  <c r="Q10" i="17" s="1"/>
  <c r="E96" i="29" l="1"/>
  <c r="Q11" i="17" s="1"/>
  <c r="F95" i="29"/>
  <c r="L8" i="17"/>
  <c r="L9" i="17" l="1"/>
  <c r="F96" i="29"/>
  <c r="E97" i="29"/>
  <c r="Q12" i="17" s="1"/>
  <c r="E98" i="29" l="1"/>
  <c r="Q13" i="17" s="1"/>
  <c r="L10" i="17"/>
  <c r="F97" i="29"/>
  <c r="M2" i="14"/>
  <c r="L11" i="17" l="1"/>
  <c r="F98" i="29"/>
  <c r="E99" i="29"/>
  <c r="Q14" i="17" s="1"/>
  <c r="N57" i="13"/>
  <c r="C29" i="17" l="1"/>
  <c r="C30" i="17" s="1"/>
  <c r="F99" i="29"/>
  <c r="L12" i="17"/>
  <c r="E100" i="29"/>
  <c r="Q15" i="17" s="1"/>
  <c r="L3" i="13"/>
  <c r="K23" i="25"/>
  <c r="K22" i="25"/>
  <c r="K21" i="25"/>
  <c r="K20" i="25"/>
  <c r="K19" i="25"/>
  <c r="K18" i="25"/>
  <c r="K17" i="25"/>
  <c r="K16" i="25"/>
  <c r="K15" i="25"/>
  <c r="K14" i="25"/>
  <c r="K13" i="25"/>
  <c r="K12" i="25"/>
  <c r="K11" i="25"/>
  <c r="K10" i="25"/>
  <c r="K9" i="25"/>
  <c r="K8" i="25"/>
  <c r="K7" i="25"/>
  <c r="K6" i="25"/>
  <c r="K5" i="25"/>
  <c r="K4" i="25"/>
  <c r="C2" i="25"/>
  <c r="K21" i="24"/>
  <c r="K20" i="24"/>
  <c r="K19" i="24"/>
  <c r="K18" i="24"/>
  <c r="K17" i="24"/>
  <c r="K16" i="24"/>
  <c r="K15" i="24"/>
  <c r="K14" i="24"/>
  <c r="K13" i="24"/>
  <c r="K12" i="24"/>
  <c r="K11" i="24"/>
  <c r="K10" i="24"/>
  <c r="K9" i="24"/>
  <c r="K8" i="24"/>
  <c r="K7" i="24"/>
  <c r="K6" i="24"/>
  <c r="K5" i="24"/>
  <c r="K4" i="24"/>
  <c r="C2" i="24"/>
  <c r="K22" i="23"/>
  <c r="K21" i="23"/>
  <c r="K20" i="23"/>
  <c r="K19" i="23"/>
  <c r="K18" i="23"/>
  <c r="K17" i="23"/>
  <c r="K16" i="23"/>
  <c r="K15" i="23"/>
  <c r="K14" i="23"/>
  <c r="K13" i="23"/>
  <c r="K12" i="23"/>
  <c r="K11" i="23"/>
  <c r="K10" i="23"/>
  <c r="K9" i="23"/>
  <c r="K8" i="23"/>
  <c r="K7" i="23"/>
  <c r="K6" i="23"/>
  <c r="K5" i="23"/>
  <c r="K4" i="23"/>
  <c r="C2" i="23"/>
  <c r="K22" i="22"/>
  <c r="K21" i="22"/>
  <c r="K20" i="22"/>
  <c r="K19" i="22"/>
  <c r="K18" i="22"/>
  <c r="K17" i="22"/>
  <c r="K16" i="22"/>
  <c r="K15" i="22"/>
  <c r="K14" i="22"/>
  <c r="K13" i="22"/>
  <c r="K12" i="22"/>
  <c r="K11" i="22"/>
  <c r="K10" i="22"/>
  <c r="K9" i="22"/>
  <c r="K8" i="22"/>
  <c r="K7" i="22"/>
  <c r="K6" i="22"/>
  <c r="K5" i="22"/>
  <c r="K4" i="22"/>
  <c r="C2" i="22"/>
  <c r="K23" i="21"/>
  <c r="K22" i="21"/>
  <c r="K21" i="21"/>
  <c r="K20" i="21"/>
  <c r="K19" i="21"/>
  <c r="K18" i="21"/>
  <c r="K17" i="21"/>
  <c r="K16" i="21"/>
  <c r="K15" i="21"/>
  <c r="K14" i="21"/>
  <c r="K13" i="21"/>
  <c r="K12" i="21"/>
  <c r="K11" i="21"/>
  <c r="K10" i="21"/>
  <c r="K9" i="21"/>
  <c r="K8" i="21"/>
  <c r="K7" i="21"/>
  <c r="K6" i="21"/>
  <c r="K5" i="21"/>
  <c r="K4" i="21"/>
  <c r="C2" i="21"/>
  <c r="K22" i="20"/>
  <c r="K21" i="20"/>
  <c r="K20" i="20"/>
  <c r="K19" i="20"/>
  <c r="K18" i="20"/>
  <c r="K17" i="20"/>
  <c r="K16" i="20"/>
  <c r="K15" i="20"/>
  <c r="K14" i="20"/>
  <c r="K13" i="20"/>
  <c r="K12" i="20"/>
  <c r="K11" i="20"/>
  <c r="K10" i="20"/>
  <c r="K9" i="20"/>
  <c r="K8" i="20"/>
  <c r="K7" i="20"/>
  <c r="K6" i="20"/>
  <c r="K5" i="20"/>
  <c r="K4" i="20"/>
  <c r="C2" i="20"/>
  <c r="K23" i="19"/>
  <c r="K22" i="19"/>
  <c r="K21" i="19"/>
  <c r="K20" i="19"/>
  <c r="K19" i="19"/>
  <c r="K18" i="19"/>
  <c r="K17" i="19"/>
  <c r="K16" i="19"/>
  <c r="K15" i="19"/>
  <c r="K14" i="19"/>
  <c r="K13" i="19"/>
  <c r="K12" i="19"/>
  <c r="K11" i="19"/>
  <c r="K10" i="19"/>
  <c r="K9" i="19"/>
  <c r="K8" i="19"/>
  <c r="K7" i="19"/>
  <c r="K6" i="19"/>
  <c r="K5" i="19"/>
  <c r="K4" i="19"/>
  <c r="C2" i="19"/>
  <c r="F100" i="29" l="1"/>
  <c r="L13" i="17"/>
  <c r="E101" i="29"/>
  <c r="Q16" i="17" s="1"/>
  <c r="K20" i="17"/>
  <c r="K19" i="17"/>
  <c r="K18" i="17"/>
  <c r="K17" i="17"/>
  <c r="K16" i="17"/>
  <c r="K15" i="17"/>
  <c r="K14" i="17"/>
  <c r="K13" i="17"/>
  <c r="K12" i="17"/>
  <c r="K11" i="17"/>
  <c r="K10" i="17"/>
  <c r="K9" i="17"/>
  <c r="K8" i="17"/>
  <c r="K7" i="17"/>
  <c r="K6" i="17"/>
  <c r="K5" i="17"/>
  <c r="K4" i="17"/>
  <c r="C2" i="17"/>
  <c r="K23" i="16"/>
  <c r="K22" i="16"/>
  <c r="K21" i="16"/>
  <c r="K20" i="16"/>
  <c r="K19" i="16"/>
  <c r="K18" i="16"/>
  <c r="K17" i="16"/>
  <c r="K16" i="16"/>
  <c r="K15" i="16"/>
  <c r="K14" i="16"/>
  <c r="K13" i="16"/>
  <c r="K12" i="16"/>
  <c r="K11" i="16"/>
  <c r="K10" i="16"/>
  <c r="K9" i="16"/>
  <c r="K8" i="16"/>
  <c r="K7" i="16"/>
  <c r="K6" i="16"/>
  <c r="K5" i="16"/>
  <c r="K4" i="16"/>
  <c r="C2" i="16"/>
  <c r="H24" i="16" s="1"/>
  <c r="I24" i="16" s="1"/>
  <c r="E102" i="29" l="1"/>
  <c r="Q17" i="17" s="1"/>
  <c r="F101" i="29"/>
  <c r="L14" i="17"/>
  <c r="N58" i="16"/>
  <c r="M5" i="14"/>
  <c r="K23" i="15"/>
  <c r="K22" i="15"/>
  <c r="K21" i="15"/>
  <c r="K20" i="15"/>
  <c r="K19" i="15"/>
  <c r="K18" i="15"/>
  <c r="K17" i="15"/>
  <c r="K16" i="15"/>
  <c r="K15" i="15"/>
  <c r="K14" i="15"/>
  <c r="K13" i="15"/>
  <c r="K12" i="15"/>
  <c r="K11" i="15"/>
  <c r="K10" i="15"/>
  <c r="K9" i="15"/>
  <c r="K8" i="15"/>
  <c r="K7" i="15"/>
  <c r="K6" i="15"/>
  <c r="K5" i="15"/>
  <c r="K4" i="15"/>
  <c r="C2" i="15"/>
  <c r="M4" i="14"/>
  <c r="N5" i="14" l="1"/>
  <c r="M6" i="14"/>
  <c r="F102" i="29"/>
  <c r="L15" i="17"/>
  <c r="E103" i="29"/>
  <c r="Q18" i="17" s="1"/>
  <c r="N59" i="15"/>
  <c r="C4" i="12"/>
  <c r="N16" i="14"/>
  <c r="N6" i="14" l="1"/>
  <c r="O6" i="14" s="1"/>
  <c r="F103" i="29"/>
  <c r="L16" i="17"/>
  <c r="E104" i="29"/>
  <c r="Q19" i="17" s="1"/>
  <c r="O5" i="14"/>
  <c r="C31" i="17" l="1"/>
  <c r="C32" i="17" s="1"/>
  <c r="E105" i="29"/>
  <c r="Q20" i="17" s="1"/>
  <c r="L17" i="17"/>
  <c r="F104" i="29"/>
  <c r="C2" i="14"/>
  <c r="K21" i="13"/>
  <c r="K20" i="13"/>
  <c r="K19" i="13"/>
  <c r="K18" i="13"/>
  <c r="K17" i="13"/>
  <c r="K16" i="13"/>
  <c r="K15" i="13"/>
  <c r="K14" i="13"/>
  <c r="K13" i="13"/>
  <c r="K12" i="13"/>
  <c r="K11" i="13"/>
  <c r="K10" i="13"/>
  <c r="K9" i="13"/>
  <c r="K8" i="13"/>
  <c r="K7" i="13"/>
  <c r="K6" i="13"/>
  <c r="K5" i="13"/>
  <c r="K4" i="13"/>
  <c r="C2" i="13"/>
  <c r="P5" i="14" l="1"/>
  <c r="Q5" i="14" s="1"/>
  <c r="P4" i="14"/>
  <c r="P6" i="14"/>
  <c r="Q6" i="14" s="1"/>
  <c r="L18" i="17"/>
  <c r="F105" i="29"/>
  <c r="E106" i="29"/>
  <c r="Q21" i="17" s="1"/>
  <c r="M3" i="14"/>
  <c r="N3" i="14" l="1"/>
  <c r="O3" i="14" s="1"/>
  <c r="P3" i="14"/>
  <c r="N4" i="14"/>
  <c r="O4" i="14" s="1"/>
  <c r="E107" i="29"/>
  <c r="Q4" i="19" s="1"/>
  <c r="L19" i="17"/>
  <c r="F106" i="29"/>
  <c r="Q4" i="14"/>
  <c r="L21" i="17" l="1"/>
  <c r="Q3" i="14"/>
  <c r="F107" i="29"/>
  <c r="L20" i="17"/>
  <c r="E108" i="29"/>
  <c r="Q5" i="19" s="1"/>
  <c r="C6" i="12"/>
  <c r="Q6" i="12" l="1"/>
  <c r="V6" i="12"/>
  <c r="C33" i="17"/>
  <c r="C34" i="17" s="1"/>
  <c r="L3" i="19"/>
  <c r="E109" i="29"/>
  <c r="Q6" i="19" s="1"/>
  <c r="F108" i="29"/>
  <c r="C3" i="19" l="1"/>
  <c r="H21" i="17"/>
  <c r="H33" i="17" s="1"/>
  <c r="H34" i="17" s="1"/>
  <c r="F54" i="8"/>
  <c r="F109" i="29"/>
  <c r="E110" i="29"/>
  <c r="Q7" i="19" s="1"/>
  <c r="C23" i="12"/>
  <c r="D5" i="8"/>
  <c r="V30" i="12" l="1"/>
  <c r="Q23" i="12"/>
  <c r="I21" i="17"/>
  <c r="I33" i="17" s="1"/>
  <c r="I34" i="17" s="1"/>
  <c r="L4" i="19"/>
  <c r="C24" i="12"/>
  <c r="F110" i="29"/>
  <c r="E111" i="29"/>
  <c r="D9" i="8"/>
  <c r="D23" i="12"/>
  <c r="C10" i="12"/>
  <c r="C15" i="12"/>
  <c r="C8" i="12"/>
  <c r="C13" i="12"/>
  <c r="C11" i="12"/>
  <c r="C18" i="12"/>
  <c r="C17" i="12"/>
  <c r="C9" i="12"/>
  <c r="C7" i="12"/>
  <c r="C14" i="12"/>
  <c r="C12" i="12"/>
  <c r="C16" i="12"/>
  <c r="C3" i="13"/>
  <c r="C22" i="13" s="1"/>
  <c r="C3" i="14"/>
  <c r="F3" i="14" s="1"/>
  <c r="G3" i="14" s="1"/>
  <c r="G55" i="8"/>
  <c r="C19" i="12"/>
  <c r="C22" i="12"/>
  <c r="C20" i="12"/>
  <c r="E18" i="8"/>
  <c r="C21" i="12"/>
  <c r="D13" i="8"/>
  <c r="E13" i="8" s="1"/>
  <c r="D6" i="8"/>
  <c r="D11" i="8"/>
  <c r="D7" i="8"/>
  <c r="D10" i="8"/>
  <c r="D12" i="8"/>
  <c r="D26" i="8" s="1"/>
  <c r="D27" i="8" s="1"/>
  <c r="D8" i="8"/>
  <c r="D23" i="8" s="1"/>
  <c r="D24" i="8" s="1"/>
  <c r="D25" i="8" s="1"/>
  <c r="C2" i="8"/>
  <c r="H9" i="8" s="1"/>
  <c r="Q42" i="12" l="1"/>
  <c r="V59" i="12"/>
  <c r="V60" i="12" s="1"/>
  <c r="V61" i="12" s="1"/>
  <c r="V31" i="12"/>
  <c r="V32" i="12" s="1"/>
  <c r="V33" i="12" s="1"/>
  <c r="Q24" i="12"/>
  <c r="V29" i="12"/>
  <c r="Q22" i="12"/>
  <c r="Q21" i="12"/>
  <c r="V28" i="12"/>
  <c r="Q20" i="12"/>
  <c r="V27" i="12"/>
  <c r="Q19" i="12"/>
  <c r="V24" i="12"/>
  <c r="V25" i="12" s="1"/>
  <c r="V26" i="12" s="1"/>
  <c r="V23" i="12"/>
  <c r="Q18" i="12"/>
  <c r="V22" i="12"/>
  <c r="Q17" i="12"/>
  <c r="Q16" i="12"/>
  <c r="V21" i="12"/>
  <c r="V20" i="12"/>
  <c r="Q15" i="12"/>
  <c r="V17" i="12"/>
  <c r="V18" i="12" s="1"/>
  <c r="V19" i="12" s="1"/>
  <c r="Q14" i="12"/>
  <c r="Q13" i="12"/>
  <c r="V16" i="12"/>
  <c r="V15" i="12"/>
  <c r="Q12" i="12"/>
  <c r="Q11" i="12"/>
  <c r="V14" i="12"/>
  <c r="Q10" i="12"/>
  <c r="V10" i="12"/>
  <c r="V11" i="12" s="1"/>
  <c r="V12" i="12" s="1"/>
  <c r="V13" i="12" s="1"/>
  <c r="Q9" i="12"/>
  <c r="V9" i="12"/>
  <c r="V8" i="12"/>
  <c r="Q8" i="12"/>
  <c r="V7" i="12"/>
  <c r="Q7" i="12"/>
  <c r="L5" i="19"/>
  <c r="D5" i="19" s="1"/>
  <c r="Q8" i="19"/>
  <c r="D4" i="19"/>
  <c r="N59" i="17"/>
  <c r="M7" i="14"/>
  <c r="I9" i="8"/>
  <c r="E9" i="8"/>
  <c r="E19" i="8"/>
  <c r="E20" i="8"/>
  <c r="E15" i="8"/>
  <c r="E10" i="8"/>
  <c r="E6" i="8"/>
  <c r="E21" i="8"/>
  <c r="E16" i="8"/>
  <c r="E11" i="8"/>
  <c r="E7" i="8"/>
  <c r="E112" i="29"/>
  <c r="F111" i="29"/>
  <c r="L12" i="27"/>
  <c r="B12" i="27" s="1"/>
  <c r="E7" i="12"/>
  <c r="E22" i="12"/>
  <c r="E21" i="12"/>
  <c r="E17" i="12"/>
  <c r="E13" i="12"/>
  <c r="D14" i="15"/>
  <c r="E12" i="12"/>
  <c r="C4" i="14"/>
  <c r="F57" i="13"/>
  <c r="E12" i="8"/>
  <c r="E26" i="8" s="1"/>
  <c r="E27" i="8" s="1"/>
  <c r="E22" i="8"/>
  <c r="E17" i="8"/>
  <c r="E28" i="8" s="1"/>
  <c r="E29" i="8" s="1"/>
  <c r="D6" i="12"/>
  <c r="H17" i="13"/>
  <c r="H28" i="13" s="1"/>
  <c r="H29" i="13" s="1"/>
  <c r="H30" i="13" s="1"/>
  <c r="D17" i="13"/>
  <c r="D28" i="13" s="1"/>
  <c r="D29" i="13" s="1"/>
  <c r="D30" i="13" s="1"/>
  <c r="D19" i="12"/>
  <c r="D10" i="12"/>
  <c r="D8" i="13"/>
  <c r="D23" i="13" s="1"/>
  <c r="D24" i="13" s="1"/>
  <c r="H8" i="13"/>
  <c r="H23" i="13" s="1"/>
  <c r="H24" i="13" s="1"/>
  <c r="H19" i="13"/>
  <c r="D21" i="12"/>
  <c r="D19" i="13"/>
  <c r="D16" i="12"/>
  <c r="H14" i="13"/>
  <c r="D14" i="13"/>
  <c r="H15" i="13"/>
  <c r="I15" i="13" s="1"/>
  <c r="D17" i="12"/>
  <c r="D15" i="13"/>
  <c r="E15" i="13" s="1"/>
  <c r="D14" i="12"/>
  <c r="D12" i="13"/>
  <c r="D26" i="13" s="1"/>
  <c r="D27" i="13" s="1"/>
  <c r="H12" i="13"/>
  <c r="H26" i="13" s="1"/>
  <c r="H27" i="13" s="1"/>
  <c r="D21" i="13"/>
  <c r="H21" i="13"/>
  <c r="D7" i="12"/>
  <c r="H5" i="13"/>
  <c r="D5" i="13"/>
  <c r="D22" i="12"/>
  <c r="D20" i="13"/>
  <c r="H20" i="13"/>
  <c r="D11" i="12"/>
  <c r="H9" i="13"/>
  <c r="D9" i="13"/>
  <c r="D13" i="12"/>
  <c r="H11" i="13"/>
  <c r="D11" i="13"/>
  <c r="D15" i="12"/>
  <c r="H13" i="13"/>
  <c r="I13" i="13" s="1"/>
  <c r="D13" i="13"/>
  <c r="E13" i="13" s="1"/>
  <c r="H4" i="13"/>
  <c r="D12" i="12"/>
  <c r="D10" i="13"/>
  <c r="D25" i="13" s="1"/>
  <c r="H10" i="13"/>
  <c r="H25" i="13" s="1"/>
  <c r="H7" i="13"/>
  <c r="D9" i="12"/>
  <c r="D7" i="13"/>
  <c r="D8" i="12"/>
  <c r="H6" i="13"/>
  <c r="D6" i="13"/>
  <c r="H18" i="13"/>
  <c r="D18" i="13"/>
  <c r="D20" i="12"/>
  <c r="D18" i="12"/>
  <c r="D16" i="13"/>
  <c r="H16" i="13"/>
  <c r="D4" i="13"/>
  <c r="F17" i="13"/>
  <c r="F28" i="13" s="1"/>
  <c r="F29" i="13" s="1"/>
  <c r="F30" i="13" s="1"/>
  <c r="F13" i="13"/>
  <c r="F9" i="13"/>
  <c r="F5" i="13"/>
  <c r="F14" i="13"/>
  <c r="F20" i="13"/>
  <c r="F16" i="13"/>
  <c r="F12" i="13"/>
  <c r="F26" i="13" s="1"/>
  <c r="F27" i="13" s="1"/>
  <c r="F8" i="13"/>
  <c r="F23" i="13" s="1"/>
  <c r="F24" i="13" s="1"/>
  <c r="F4" i="13"/>
  <c r="F19" i="13"/>
  <c r="F15" i="13"/>
  <c r="F11" i="13"/>
  <c r="F7" i="13"/>
  <c r="F18" i="13"/>
  <c r="F10" i="13"/>
  <c r="F25" i="13" s="1"/>
  <c r="F6" i="13"/>
  <c r="F21" i="13"/>
  <c r="E8" i="8"/>
  <c r="E23" i="8" s="1"/>
  <c r="E24" i="8" s="1"/>
  <c r="E25" i="8" s="1"/>
  <c r="H15" i="8"/>
  <c r="C3" i="8"/>
  <c r="D3" i="14"/>
  <c r="E14" i="8"/>
  <c r="H10" i="8"/>
  <c r="H7" i="8"/>
  <c r="H16" i="8"/>
  <c r="H18" i="8"/>
  <c r="I18" i="8" s="1"/>
  <c r="H17" i="8"/>
  <c r="H28" i="8" s="1"/>
  <c r="H29" i="8" s="1"/>
  <c r="H20" i="8"/>
  <c r="H19" i="8"/>
  <c r="H21" i="8"/>
  <c r="H22" i="8"/>
  <c r="H4" i="8"/>
  <c r="I4" i="8" s="1"/>
  <c r="H8" i="8"/>
  <c r="H23" i="8" s="1"/>
  <c r="H24" i="8" s="1"/>
  <c r="H25" i="8" s="1"/>
  <c r="E5" i="8"/>
  <c r="H6" i="8"/>
  <c r="H12" i="8"/>
  <c r="H26" i="8" s="1"/>
  <c r="H27" i="8" s="1"/>
  <c r="H14" i="8"/>
  <c r="H5" i="8"/>
  <c r="H11" i="8"/>
  <c r="H13" i="8"/>
  <c r="I13" i="8" s="1"/>
  <c r="Q59" i="12" l="1"/>
  <c r="V85" i="12"/>
  <c r="Q58" i="12"/>
  <c r="V84" i="12"/>
  <c r="V77" i="12"/>
  <c r="Q54" i="12"/>
  <c r="Q50" i="12"/>
  <c r="V71" i="12"/>
  <c r="Q49" i="12"/>
  <c r="V70" i="12"/>
  <c r="V63" i="12"/>
  <c r="Q44" i="12"/>
  <c r="Q41" i="12"/>
  <c r="V58" i="12"/>
  <c r="V57" i="12"/>
  <c r="Q40" i="12"/>
  <c r="V56" i="12"/>
  <c r="Q39" i="12"/>
  <c r="V52" i="12"/>
  <c r="V53" i="12" s="1"/>
  <c r="V54" i="12" s="1"/>
  <c r="V55" i="12" s="1"/>
  <c r="Q38" i="12"/>
  <c r="V51" i="12"/>
  <c r="Q37" i="12"/>
  <c r="Q36" i="12"/>
  <c r="V50" i="12"/>
  <c r="Q35" i="12"/>
  <c r="V49" i="12"/>
  <c r="Q34" i="12"/>
  <c r="V48" i="12"/>
  <c r="V45" i="12"/>
  <c r="V46" i="12" s="1"/>
  <c r="V47" i="12" s="1"/>
  <c r="Q33" i="12"/>
  <c r="V44" i="12"/>
  <c r="Q32" i="12"/>
  <c r="Q31" i="12"/>
  <c r="V42" i="12"/>
  <c r="V43" i="12" s="1"/>
  <c r="V41" i="12"/>
  <c r="Q30" i="12"/>
  <c r="V38" i="12"/>
  <c r="V39" i="12" s="1"/>
  <c r="V40" i="12" s="1"/>
  <c r="Q29" i="12"/>
  <c r="Q28" i="12"/>
  <c r="V37" i="12"/>
  <c r="Q27" i="12"/>
  <c r="V36" i="12"/>
  <c r="V35" i="12"/>
  <c r="Q26" i="12"/>
  <c r="V34" i="12"/>
  <c r="Q25" i="12"/>
  <c r="H22" i="13"/>
  <c r="H30" i="8"/>
  <c r="D31" i="13"/>
  <c r="D25" i="15"/>
  <c r="E22" i="13"/>
  <c r="E30" i="8"/>
  <c r="F31" i="13"/>
  <c r="F25" i="15"/>
  <c r="L6" i="19"/>
  <c r="Q9" i="19"/>
  <c r="H25" i="15"/>
  <c r="H31" i="13"/>
  <c r="D6" i="19"/>
  <c r="P7" i="14"/>
  <c r="Q7" i="14" s="1"/>
  <c r="N7" i="14"/>
  <c r="O7" i="14" s="1"/>
  <c r="L13" i="27"/>
  <c r="G13" i="27" s="1"/>
  <c r="F4" i="14"/>
  <c r="G4" i="14" s="1"/>
  <c r="I5" i="8"/>
  <c r="I14" i="13"/>
  <c r="E14" i="13"/>
  <c r="I10" i="13"/>
  <c r="I25" i="13" s="1"/>
  <c r="E10" i="13"/>
  <c r="E25" i="13" s="1"/>
  <c r="I5" i="13"/>
  <c r="E5" i="13"/>
  <c r="I19" i="8"/>
  <c r="I10" i="8"/>
  <c r="I20" i="8"/>
  <c r="I6" i="8"/>
  <c r="I15" i="8"/>
  <c r="L19" i="11"/>
  <c r="M19" i="11"/>
  <c r="I19" i="13"/>
  <c r="E6" i="13"/>
  <c r="I6" i="13"/>
  <c r="E19" i="13"/>
  <c r="F4" i="8"/>
  <c r="G4" i="8" s="1"/>
  <c r="D4" i="8"/>
  <c r="E4" i="8" s="1"/>
  <c r="I21" i="8"/>
  <c r="I16" i="8"/>
  <c r="I11" i="8"/>
  <c r="I7" i="8"/>
  <c r="E16" i="13"/>
  <c r="E20" i="13"/>
  <c r="I20" i="13"/>
  <c r="E14" i="12"/>
  <c r="E23" i="12"/>
  <c r="I16" i="13"/>
  <c r="I7" i="13"/>
  <c r="E7" i="13"/>
  <c r="D6" i="15"/>
  <c r="E20" i="12"/>
  <c r="E25" i="12"/>
  <c r="E16" i="12"/>
  <c r="E8" i="12"/>
  <c r="F112" i="29"/>
  <c r="E113" i="29"/>
  <c r="G12" i="27"/>
  <c r="D22" i="15"/>
  <c r="D33" i="15" s="1"/>
  <c r="D34" i="15" s="1"/>
  <c r="E24" i="12"/>
  <c r="D7" i="15"/>
  <c r="E3" i="14"/>
  <c r="D9" i="15"/>
  <c r="D23" i="15"/>
  <c r="E11" i="12"/>
  <c r="D20" i="15"/>
  <c r="D13" i="15"/>
  <c r="D28" i="15" s="1"/>
  <c r="D29" i="15" s="1"/>
  <c r="D17" i="15"/>
  <c r="D30" i="15" s="1"/>
  <c r="D31" i="15" s="1"/>
  <c r="D32" i="15" s="1"/>
  <c r="D16" i="15"/>
  <c r="E11" i="13"/>
  <c r="E18" i="13"/>
  <c r="D18" i="15"/>
  <c r="D15" i="15"/>
  <c r="E15" i="15" s="1"/>
  <c r="D8" i="15"/>
  <c r="D26" i="15" s="1"/>
  <c r="D27" i="15" s="1"/>
  <c r="D11" i="15"/>
  <c r="D10" i="15"/>
  <c r="E10" i="15" s="1"/>
  <c r="E18" i="12"/>
  <c r="D19" i="15"/>
  <c r="E19" i="15" s="1"/>
  <c r="D12" i="15"/>
  <c r="D5" i="15"/>
  <c r="E5" i="15" s="1"/>
  <c r="D21" i="15"/>
  <c r="D4" i="15"/>
  <c r="I11" i="13"/>
  <c r="I18" i="13"/>
  <c r="F9" i="8"/>
  <c r="I55" i="8"/>
  <c r="F20" i="12"/>
  <c r="F23" i="12"/>
  <c r="F10" i="12"/>
  <c r="H7" i="16"/>
  <c r="F15" i="12"/>
  <c r="F14" i="12"/>
  <c r="D4" i="14"/>
  <c r="E4" i="14" s="1"/>
  <c r="E9" i="12"/>
  <c r="I17" i="8"/>
  <c r="I28" i="8" s="1"/>
  <c r="I29" i="8" s="1"/>
  <c r="I8" i="8"/>
  <c r="I23" i="8" s="1"/>
  <c r="I24" i="8" s="1"/>
  <c r="I25" i="8" s="1"/>
  <c r="G57" i="8"/>
  <c r="I12" i="8"/>
  <c r="I26" i="8" s="1"/>
  <c r="I27" i="8" s="1"/>
  <c r="I22" i="8"/>
  <c r="I9" i="13"/>
  <c r="I21" i="13"/>
  <c r="I12" i="13"/>
  <c r="I26" i="13" s="1"/>
  <c r="I27" i="13" s="1"/>
  <c r="I8" i="13"/>
  <c r="I23" i="13" s="1"/>
  <c r="I24" i="13" s="1"/>
  <c r="E17" i="13"/>
  <c r="E28" i="13" s="1"/>
  <c r="E29" i="13" s="1"/>
  <c r="E30" i="13" s="1"/>
  <c r="E9" i="13"/>
  <c r="E12" i="13"/>
  <c r="E26" i="13" s="1"/>
  <c r="E27" i="13" s="1"/>
  <c r="E8" i="13"/>
  <c r="E23" i="13" s="1"/>
  <c r="E24" i="13" s="1"/>
  <c r="G58" i="13"/>
  <c r="I17" i="13"/>
  <c r="I28" i="13" s="1"/>
  <c r="I29" i="13" s="1"/>
  <c r="I30" i="13" s="1"/>
  <c r="E21" i="13"/>
  <c r="E10" i="12"/>
  <c r="E15" i="12"/>
  <c r="E19" i="12"/>
  <c r="E4" i="13"/>
  <c r="E6" i="12"/>
  <c r="F20" i="8"/>
  <c r="F22" i="8"/>
  <c r="F13" i="8"/>
  <c r="F11" i="8"/>
  <c r="F16" i="8"/>
  <c r="F7" i="8"/>
  <c r="F12" i="8"/>
  <c r="F26" i="8" s="1"/>
  <c r="F27" i="8" s="1"/>
  <c r="F15" i="8"/>
  <c r="F19" i="8"/>
  <c r="F17" i="8"/>
  <c r="F28" i="8" s="1"/>
  <c r="F29" i="8" s="1"/>
  <c r="F14" i="8"/>
  <c r="F10" i="8"/>
  <c r="F21" i="8"/>
  <c r="F8" i="8"/>
  <c r="F23" i="8" s="1"/>
  <c r="F24" i="8" s="1"/>
  <c r="F25" i="8" s="1"/>
  <c r="F18" i="8"/>
  <c r="F6" i="8"/>
  <c r="F5" i="8"/>
  <c r="F11" i="15"/>
  <c r="H11" i="15"/>
  <c r="F21" i="15"/>
  <c r="H21" i="15"/>
  <c r="H23" i="15"/>
  <c r="F23" i="15"/>
  <c r="H12" i="15"/>
  <c r="F12" i="15"/>
  <c r="F5" i="15"/>
  <c r="G5" i="15" s="1"/>
  <c r="H5" i="15"/>
  <c r="I5" i="15" s="1"/>
  <c r="F7" i="15"/>
  <c r="H7" i="15"/>
  <c r="H17" i="15"/>
  <c r="H30" i="15" s="1"/>
  <c r="H31" i="15" s="1"/>
  <c r="H32" i="15" s="1"/>
  <c r="F17" i="15"/>
  <c r="F30" i="15" s="1"/>
  <c r="F31" i="15" s="1"/>
  <c r="F32" i="15" s="1"/>
  <c r="H14" i="15"/>
  <c r="E14" i="15"/>
  <c r="F14" i="15"/>
  <c r="F22" i="15"/>
  <c r="F33" i="15" s="1"/>
  <c r="F34" i="15" s="1"/>
  <c r="H22" i="15"/>
  <c r="H33" i="15" s="1"/>
  <c r="H34" i="15" s="1"/>
  <c r="H20" i="15"/>
  <c r="F20" i="15"/>
  <c r="F19" i="15"/>
  <c r="H19" i="15"/>
  <c r="I19" i="15" s="1"/>
  <c r="H6" i="15"/>
  <c r="F6" i="15"/>
  <c r="H13" i="15"/>
  <c r="H28" i="15" s="1"/>
  <c r="H29" i="15" s="1"/>
  <c r="F13" i="15"/>
  <c r="F28" i="15" s="1"/>
  <c r="F29" i="15" s="1"/>
  <c r="H15" i="15"/>
  <c r="I15" i="15" s="1"/>
  <c r="F15" i="15"/>
  <c r="H10" i="15"/>
  <c r="I10" i="15" s="1"/>
  <c r="F10" i="15"/>
  <c r="I4" i="13"/>
  <c r="H16" i="15"/>
  <c r="F16" i="15"/>
  <c r="H18" i="15"/>
  <c r="F18" i="15"/>
  <c r="H9" i="15"/>
  <c r="F9" i="15"/>
  <c r="H4" i="15"/>
  <c r="F4" i="15"/>
  <c r="F8" i="15"/>
  <c r="F26" i="15" s="1"/>
  <c r="F27" i="15" s="1"/>
  <c r="H8" i="15"/>
  <c r="H26" i="15" s="1"/>
  <c r="H27" i="15" s="1"/>
  <c r="G4" i="13"/>
  <c r="I14" i="8"/>
  <c r="Q81" i="12" l="1"/>
  <c r="V115" i="12"/>
  <c r="V116" i="12" s="1"/>
  <c r="V117" i="12" s="1"/>
  <c r="V112" i="12"/>
  <c r="Q78" i="12"/>
  <c r="Q73" i="12"/>
  <c r="V105" i="12"/>
  <c r="Q72" i="12"/>
  <c r="V104" i="12"/>
  <c r="V98" i="12"/>
  <c r="Q68" i="12"/>
  <c r="V90" i="12"/>
  <c r="Q62" i="12"/>
  <c r="V87" i="12"/>
  <c r="V88" i="12" s="1"/>
  <c r="V89" i="12" s="1"/>
  <c r="Q61" i="12"/>
  <c r="V86" i="12"/>
  <c r="Q60" i="12"/>
  <c r="Q57" i="12"/>
  <c r="V83" i="12"/>
  <c r="Q56" i="12"/>
  <c r="V79" i="12"/>
  <c r="V80" i="12" s="1"/>
  <c r="V81" i="12" s="1"/>
  <c r="V82" i="12" s="1"/>
  <c r="Q55" i="12"/>
  <c r="V78" i="12"/>
  <c r="Q53" i="12"/>
  <c r="V76" i="12"/>
  <c r="Q52" i="12"/>
  <c r="V73" i="12"/>
  <c r="V74" i="12" s="1"/>
  <c r="V75" i="12" s="1"/>
  <c r="Q51" i="12"/>
  <c r="V72" i="12"/>
  <c r="Q48" i="12"/>
  <c r="V69" i="12"/>
  <c r="V66" i="12"/>
  <c r="V67" i="12" s="1"/>
  <c r="V68" i="12" s="1"/>
  <c r="Q47" i="12"/>
  <c r="V65" i="12"/>
  <c r="Q46" i="12"/>
  <c r="V64" i="12"/>
  <c r="Q45" i="12"/>
  <c r="Q43" i="12"/>
  <c r="V62" i="12"/>
  <c r="M20" i="11"/>
  <c r="L20" i="11"/>
  <c r="E31" i="13"/>
  <c r="E25" i="15"/>
  <c r="F22" i="13"/>
  <c r="F30" i="8"/>
  <c r="I25" i="15"/>
  <c r="I31" i="13"/>
  <c r="I22" i="13"/>
  <c r="I30" i="8"/>
  <c r="L7" i="19"/>
  <c r="Q10" i="19"/>
  <c r="D7" i="19"/>
  <c r="B13" i="27"/>
  <c r="I7" i="16"/>
  <c r="G9" i="8"/>
  <c r="G5" i="8"/>
  <c r="I23" i="15"/>
  <c r="E23" i="15"/>
  <c r="I18" i="15"/>
  <c r="E18" i="15"/>
  <c r="I14" i="15"/>
  <c r="G9" i="15"/>
  <c r="I9" i="15"/>
  <c r="E9" i="15"/>
  <c r="E20" i="15"/>
  <c r="E6" i="15"/>
  <c r="G6" i="15"/>
  <c r="I20" i="15"/>
  <c r="I16" i="15"/>
  <c r="E11" i="15"/>
  <c r="I11" i="15"/>
  <c r="I6" i="15"/>
  <c r="E16" i="15"/>
  <c r="E21" i="15"/>
  <c r="F11" i="12"/>
  <c r="F21" i="12"/>
  <c r="E12" i="15"/>
  <c r="I12" i="15"/>
  <c r="F58" i="16"/>
  <c r="I21" i="15"/>
  <c r="F6" i="12"/>
  <c r="H19" i="16"/>
  <c r="H85" i="8"/>
  <c r="F22" i="12"/>
  <c r="F113" i="29"/>
  <c r="E114" i="29"/>
  <c r="H22" i="16"/>
  <c r="F24" i="12"/>
  <c r="F25" i="12"/>
  <c r="F17" i="12"/>
  <c r="F7" i="12"/>
  <c r="H10" i="16"/>
  <c r="H20" i="16"/>
  <c r="H16" i="16"/>
  <c r="D20" i="16"/>
  <c r="F12" i="12"/>
  <c r="H23" i="16"/>
  <c r="H33" i="16" s="1"/>
  <c r="F9" i="12"/>
  <c r="H21" i="16"/>
  <c r="F13" i="12"/>
  <c r="H8" i="16"/>
  <c r="D17" i="16"/>
  <c r="H15" i="16"/>
  <c r="G59" i="13"/>
  <c r="G56" i="8"/>
  <c r="I57" i="8"/>
  <c r="D23" i="16"/>
  <c r="D33" i="16" s="1"/>
  <c r="F18" i="12"/>
  <c r="D22" i="16"/>
  <c r="H11" i="16"/>
  <c r="F19" i="12"/>
  <c r="D8" i="16"/>
  <c r="D16" i="16"/>
  <c r="D21" i="16"/>
  <c r="H17" i="16"/>
  <c r="F6" i="16"/>
  <c r="D12" i="16"/>
  <c r="D13" i="16"/>
  <c r="F8" i="12"/>
  <c r="D11" i="16"/>
  <c r="D27" i="16" s="1"/>
  <c r="D28" i="16" s="1"/>
  <c r="D10" i="16"/>
  <c r="H13" i="16"/>
  <c r="D14" i="16"/>
  <c r="H12" i="16"/>
  <c r="D18" i="16"/>
  <c r="D9" i="16"/>
  <c r="H9" i="16"/>
  <c r="H18" i="16"/>
  <c r="D19" i="16"/>
  <c r="D7" i="16"/>
  <c r="H6" i="16"/>
  <c r="H25" i="16" s="1"/>
  <c r="H26" i="16" s="1"/>
  <c r="D5" i="16"/>
  <c r="D15" i="16"/>
  <c r="H14" i="16"/>
  <c r="H4" i="16"/>
  <c r="F16" i="12"/>
  <c r="H5" i="16"/>
  <c r="D6" i="16"/>
  <c r="F59" i="15"/>
  <c r="G60" i="13"/>
  <c r="H88" i="13"/>
  <c r="I58" i="13"/>
  <c r="H90" i="13"/>
  <c r="I60" i="13"/>
  <c r="E7" i="15"/>
  <c r="I7" i="15"/>
  <c r="G7" i="15"/>
  <c r="G61" i="15"/>
  <c r="M18" i="11"/>
  <c r="L18" i="11"/>
  <c r="G8" i="8"/>
  <c r="G23" i="8" s="1"/>
  <c r="G24" i="8" s="1"/>
  <c r="G25" i="8" s="1"/>
  <c r="E8" i="15"/>
  <c r="E26" i="15" s="1"/>
  <c r="E27" i="15" s="1"/>
  <c r="E22" i="15"/>
  <c r="E33" i="15" s="1"/>
  <c r="E34" i="15" s="1"/>
  <c r="E13" i="15"/>
  <c r="E28" i="15" s="1"/>
  <c r="E29" i="15" s="1"/>
  <c r="I8" i="15"/>
  <c r="I26" i="15" s="1"/>
  <c r="I27" i="15" s="1"/>
  <c r="I13" i="15"/>
  <c r="I28" i="15" s="1"/>
  <c r="I29" i="15" s="1"/>
  <c r="E17" i="15"/>
  <c r="E30" i="15" s="1"/>
  <c r="E31" i="15" s="1"/>
  <c r="E32" i="15" s="1"/>
  <c r="G8" i="15"/>
  <c r="G26" i="15" s="1"/>
  <c r="G27" i="15" s="1"/>
  <c r="I22" i="15"/>
  <c r="I33" i="15" s="1"/>
  <c r="I34" i="15" s="1"/>
  <c r="I17" i="15"/>
  <c r="I30" i="15" s="1"/>
  <c r="I31" i="15" s="1"/>
  <c r="I32" i="15" s="1"/>
  <c r="F10" i="16"/>
  <c r="F14" i="16"/>
  <c r="F4" i="16"/>
  <c r="F22" i="16"/>
  <c r="F15" i="16"/>
  <c r="F21" i="16"/>
  <c r="F31" i="16" s="1"/>
  <c r="F32" i="16" s="1"/>
  <c r="F7" i="16"/>
  <c r="F13" i="16"/>
  <c r="F16" i="16"/>
  <c r="F29" i="16" s="1"/>
  <c r="F30" i="16" s="1"/>
  <c r="F11" i="16"/>
  <c r="F27" i="16" s="1"/>
  <c r="F28" i="16" s="1"/>
  <c r="F8" i="16"/>
  <c r="F18" i="16"/>
  <c r="F23" i="16"/>
  <c r="F33" i="16" s="1"/>
  <c r="F17" i="16"/>
  <c r="F19" i="16"/>
  <c r="F5" i="16"/>
  <c r="D4" i="16"/>
  <c r="F12" i="16"/>
  <c r="F9" i="16"/>
  <c r="C5" i="14"/>
  <c r="F20" i="16"/>
  <c r="G4" i="15"/>
  <c r="I4" i="15"/>
  <c r="E4" i="15"/>
  <c r="G10" i="15"/>
  <c r="G5" i="13"/>
  <c r="V119" i="12" l="1"/>
  <c r="V120" i="12" s="1"/>
  <c r="Q83" i="12"/>
  <c r="V118" i="12"/>
  <c r="Q82" i="12"/>
  <c r="Q80" i="12"/>
  <c r="V114" i="12"/>
  <c r="V113" i="12"/>
  <c r="Q79" i="12"/>
  <c r="Q77" i="12"/>
  <c r="V111" i="12"/>
  <c r="Q76" i="12"/>
  <c r="V108" i="12"/>
  <c r="V109" i="12" s="1"/>
  <c r="V110" i="12" s="1"/>
  <c r="Q75" i="12"/>
  <c r="V107" i="12"/>
  <c r="Q74" i="12"/>
  <c r="V106" i="12"/>
  <c r="V101" i="12"/>
  <c r="V102" i="12" s="1"/>
  <c r="V103" i="12" s="1"/>
  <c r="Q71" i="12"/>
  <c r="V100" i="12"/>
  <c r="Q70" i="12"/>
  <c r="V99" i="12"/>
  <c r="Q69" i="12"/>
  <c r="Q67" i="12"/>
  <c r="V97" i="12"/>
  <c r="Q66" i="12"/>
  <c r="V94" i="12"/>
  <c r="V95" i="12" s="1"/>
  <c r="V96" i="12" s="1"/>
  <c r="V93" i="12"/>
  <c r="Q65" i="12"/>
  <c r="V92" i="12"/>
  <c r="Q64" i="12"/>
  <c r="L8" i="19"/>
  <c r="C26" i="19" s="1"/>
  <c r="C27" i="19" s="1"/>
  <c r="Q11" i="19"/>
  <c r="E16" i="16"/>
  <c r="E29" i="16" s="1"/>
  <c r="E30" i="16" s="1"/>
  <c r="D29" i="16"/>
  <c r="D30" i="16" s="1"/>
  <c r="I11" i="16"/>
  <c r="I27" i="16" s="1"/>
  <c r="I28" i="16" s="1"/>
  <c r="H27" i="16"/>
  <c r="H28" i="16" s="1"/>
  <c r="I16" i="16"/>
  <c r="I29" i="16" s="1"/>
  <c r="I30" i="16" s="1"/>
  <c r="H29" i="16"/>
  <c r="H30" i="16" s="1"/>
  <c r="G6" i="16"/>
  <c r="G25" i="16" s="1"/>
  <c r="G26" i="16" s="1"/>
  <c r="F25" i="16"/>
  <c r="F26" i="16" s="1"/>
  <c r="I21" i="16"/>
  <c r="I31" i="16" s="1"/>
  <c r="I32" i="16" s="1"/>
  <c r="H31" i="16"/>
  <c r="H32" i="16" s="1"/>
  <c r="E6" i="16"/>
  <c r="E25" i="16" s="1"/>
  <c r="E26" i="16" s="1"/>
  <c r="D25" i="16"/>
  <c r="D26" i="16" s="1"/>
  <c r="E21" i="16"/>
  <c r="E31" i="16" s="1"/>
  <c r="E32" i="16" s="1"/>
  <c r="D31" i="16"/>
  <c r="D32" i="16" s="1"/>
  <c r="L14" i="27"/>
  <c r="G14" i="27" s="1"/>
  <c r="F5" i="14"/>
  <c r="G5" i="14" s="1"/>
  <c r="E17" i="16"/>
  <c r="E12" i="16"/>
  <c r="E22" i="16"/>
  <c r="I22" i="16"/>
  <c r="I12" i="16"/>
  <c r="I17" i="16"/>
  <c r="E7" i="16"/>
  <c r="G7" i="16"/>
  <c r="G17" i="16"/>
  <c r="G22" i="16"/>
  <c r="G12" i="16"/>
  <c r="L21" i="11"/>
  <c r="M21" i="11"/>
  <c r="N20" i="11"/>
  <c r="E23" i="16"/>
  <c r="E33" i="16" s="1"/>
  <c r="G8" i="16"/>
  <c r="I8" i="16"/>
  <c r="I13" i="16"/>
  <c r="E18" i="16"/>
  <c r="G18" i="16"/>
  <c r="E8" i="16"/>
  <c r="G13" i="16"/>
  <c r="I18" i="16"/>
  <c r="E13" i="16"/>
  <c r="I9" i="16"/>
  <c r="E9" i="16"/>
  <c r="I14" i="16"/>
  <c r="G9" i="16"/>
  <c r="G14" i="16"/>
  <c r="D21" i="17"/>
  <c r="D33" i="17" s="1"/>
  <c r="D34" i="17" s="1"/>
  <c r="F21" i="17"/>
  <c r="F33" i="17" s="1"/>
  <c r="F34" i="17" s="1"/>
  <c r="E14" i="16"/>
  <c r="G19" i="16"/>
  <c r="I4" i="16"/>
  <c r="E19" i="16"/>
  <c r="I19" i="16"/>
  <c r="G59" i="16"/>
  <c r="H87" i="8"/>
  <c r="F6" i="17"/>
  <c r="F27" i="17" s="1"/>
  <c r="F28" i="17" s="1"/>
  <c r="F12" i="17"/>
  <c r="G12" i="17" s="1"/>
  <c r="C6" i="14"/>
  <c r="F6" i="14" s="1"/>
  <c r="G6" i="14" s="1"/>
  <c r="F16" i="17"/>
  <c r="F31" i="17" s="1"/>
  <c r="F32" i="17" s="1"/>
  <c r="F114" i="29"/>
  <c r="E115" i="29"/>
  <c r="G23" i="12"/>
  <c r="F13" i="17"/>
  <c r="F19" i="17"/>
  <c r="F17" i="17"/>
  <c r="G17" i="17" s="1"/>
  <c r="F11" i="17"/>
  <c r="F29" i="17" s="1"/>
  <c r="F30" i="17" s="1"/>
  <c r="F18" i="17"/>
  <c r="F14" i="17"/>
  <c r="F9" i="17"/>
  <c r="F7" i="17"/>
  <c r="G7" i="17" s="1"/>
  <c r="D4" i="17"/>
  <c r="F8" i="17"/>
  <c r="G10" i="16"/>
  <c r="E10" i="16"/>
  <c r="I23" i="16"/>
  <c r="I33" i="16" s="1"/>
  <c r="I10" i="16"/>
  <c r="G20" i="16"/>
  <c r="G5" i="16"/>
  <c r="I5" i="16"/>
  <c r="E15" i="16"/>
  <c r="F20" i="17"/>
  <c r="F15" i="17"/>
  <c r="G15" i="16"/>
  <c r="E5" i="16"/>
  <c r="F10" i="17"/>
  <c r="F5" i="17"/>
  <c r="I15" i="16"/>
  <c r="E20" i="16"/>
  <c r="I20" i="16"/>
  <c r="F4" i="17"/>
  <c r="F22" i="17" s="1"/>
  <c r="F23" i="17" s="1"/>
  <c r="F24" i="17" s="1"/>
  <c r="F25" i="17" s="1"/>
  <c r="F26" i="17" s="1"/>
  <c r="I6" i="16"/>
  <c r="I25" i="16" s="1"/>
  <c r="I26" i="16" s="1"/>
  <c r="E11" i="16"/>
  <c r="E27" i="16" s="1"/>
  <c r="E28" i="16" s="1"/>
  <c r="F59" i="17"/>
  <c r="H16" i="17"/>
  <c r="H31" i="17" s="1"/>
  <c r="H32" i="17" s="1"/>
  <c r="G18" i="12"/>
  <c r="D16" i="17"/>
  <c r="D31" i="17" s="1"/>
  <c r="D32" i="17" s="1"/>
  <c r="H10" i="17"/>
  <c r="G12" i="12"/>
  <c r="D10" i="17"/>
  <c r="H5" i="17"/>
  <c r="D5" i="17"/>
  <c r="G7" i="12"/>
  <c r="H13" i="17"/>
  <c r="G15" i="12"/>
  <c r="D13" i="17"/>
  <c r="G21" i="12"/>
  <c r="D19" i="17"/>
  <c r="H19" i="17"/>
  <c r="G19" i="12"/>
  <c r="H17" i="17"/>
  <c r="I17" i="17" s="1"/>
  <c r="D17" i="17"/>
  <c r="E17" i="17" s="1"/>
  <c r="H11" i="17"/>
  <c r="H29" i="17" s="1"/>
  <c r="H30" i="17" s="1"/>
  <c r="G13" i="12"/>
  <c r="D11" i="17"/>
  <c r="D29" i="17" s="1"/>
  <c r="D30" i="17" s="1"/>
  <c r="H18" i="17"/>
  <c r="D18" i="17"/>
  <c r="G20" i="12"/>
  <c r="G16" i="12"/>
  <c r="D14" i="17"/>
  <c r="H14" i="17"/>
  <c r="D9" i="17"/>
  <c r="G11" i="12"/>
  <c r="H9" i="17"/>
  <c r="G9" i="12"/>
  <c r="D7" i="17"/>
  <c r="E7" i="17" s="1"/>
  <c r="H7" i="17"/>
  <c r="I7" i="17" s="1"/>
  <c r="G6" i="12"/>
  <c r="H4" i="17"/>
  <c r="H22" i="17" s="1"/>
  <c r="H23" i="17" s="1"/>
  <c r="H24" i="17" s="1"/>
  <c r="H25" i="17" s="1"/>
  <c r="H26" i="17" s="1"/>
  <c r="G10" i="12"/>
  <c r="H8" i="17"/>
  <c r="D8" i="17"/>
  <c r="D6" i="17"/>
  <c r="D27" i="17" s="1"/>
  <c r="D28" i="17" s="1"/>
  <c r="H6" i="17"/>
  <c r="H27" i="17" s="1"/>
  <c r="H28" i="17" s="1"/>
  <c r="G8" i="12"/>
  <c r="G14" i="12"/>
  <c r="D12" i="17"/>
  <c r="E12" i="17" s="1"/>
  <c r="H12" i="17"/>
  <c r="I12" i="17" s="1"/>
  <c r="G22" i="12"/>
  <c r="H20" i="17"/>
  <c r="D20" i="17"/>
  <c r="G17" i="12"/>
  <c r="D15" i="17"/>
  <c r="H15" i="17"/>
  <c r="N18" i="11"/>
  <c r="F18" i="11" s="1"/>
  <c r="G61" i="16"/>
  <c r="G4" i="16"/>
  <c r="G60" i="16"/>
  <c r="H89" i="15"/>
  <c r="G62" i="15"/>
  <c r="G60" i="15"/>
  <c r="H91" i="15"/>
  <c r="I62" i="15"/>
  <c r="I60" i="15"/>
  <c r="E18" i="11"/>
  <c r="C18" i="11"/>
  <c r="E19" i="11"/>
  <c r="C19" i="11"/>
  <c r="N19" i="11"/>
  <c r="F19" i="11" s="1"/>
  <c r="G23" i="16"/>
  <c r="G33" i="16" s="1"/>
  <c r="G21" i="16"/>
  <c r="G31" i="16" s="1"/>
  <c r="G32" i="16" s="1"/>
  <c r="G11" i="16"/>
  <c r="G27" i="16" s="1"/>
  <c r="G28" i="16" s="1"/>
  <c r="G16" i="16"/>
  <c r="G29" i="16" s="1"/>
  <c r="G30" i="16" s="1"/>
  <c r="D5" i="14"/>
  <c r="E5" i="14" s="1"/>
  <c r="E4" i="16"/>
  <c r="G11" i="15"/>
  <c r="G6" i="13"/>
  <c r="V150" i="12" l="1"/>
  <c r="V151" i="12" s="1"/>
  <c r="V152" i="12" s="1"/>
  <c r="Q102" i="12"/>
  <c r="Q101" i="12"/>
  <c r="V149" i="12"/>
  <c r="V148" i="12"/>
  <c r="Q100" i="12"/>
  <c r="V147" i="12"/>
  <c r="Q99" i="12"/>
  <c r="Q98" i="12"/>
  <c r="V146" i="12"/>
  <c r="V143" i="12"/>
  <c r="V144" i="12" s="1"/>
  <c r="V145" i="12" s="1"/>
  <c r="Q97" i="12"/>
  <c r="V142" i="12"/>
  <c r="Q96" i="12"/>
  <c r="V141" i="12"/>
  <c r="Q95" i="12"/>
  <c r="Q94" i="12"/>
  <c r="V140" i="12"/>
  <c r="V139" i="12"/>
  <c r="Q93" i="12"/>
  <c r="V136" i="12"/>
  <c r="V137" i="12" s="1"/>
  <c r="V138" i="12" s="1"/>
  <c r="Q92" i="12"/>
  <c r="V135" i="12"/>
  <c r="Q91" i="12"/>
  <c r="Q90" i="12"/>
  <c r="V134" i="12"/>
  <c r="Q89" i="12"/>
  <c r="V133" i="12"/>
  <c r="V132" i="12"/>
  <c r="Q88" i="12"/>
  <c r="Q87" i="12"/>
  <c r="V129" i="12"/>
  <c r="V130" i="12" s="1"/>
  <c r="V131" i="12" s="1"/>
  <c r="V128" i="12"/>
  <c r="Q86" i="12"/>
  <c r="V122" i="12"/>
  <c r="V123" i="12" s="1"/>
  <c r="V124" i="12" s="1"/>
  <c r="V125" i="12" s="1"/>
  <c r="V126" i="12" s="1"/>
  <c r="V127" i="12" s="1"/>
  <c r="Q85" i="12"/>
  <c r="D22" i="17"/>
  <c r="D23" i="17" s="1"/>
  <c r="D24" i="17" s="1"/>
  <c r="D25" i="17" s="1"/>
  <c r="D26" i="17" s="1"/>
  <c r="M22" i="11"/>
  <c r="L22" i="11"/>
  <c r="L9" i="19"/>
  <c r="D9" i="19" s="1"/>
  <c r="E9" i="19" s="1"/>
  <c r="Q12" i="19"/>
  <c r="G16" i="17"/>
  <c r="G31" i="17" s="1"/>
  <c r="G32" i="17" s="1"/>
  <c r="G11" i="17"/>
  <c r="G29" i="17" s="1"/>
  <c r="G30" i="17" s="1"/>
  <c r="G6" i="17"/>
  <c r="G27" i="17" s="1"/>
  <c r="G28" i="17" s="1"/>
  <c r="G21" i="17"/>
  <c r="G33" i="17" s="1"/>
  <c r="G34" i="17" s="1"/>
  <c r="E21" i="17"/>
  <c r="E33" i="17" s="1"/>
  <c r="E34" i="17" s="1"/>
  <c r="B14" i="27"/>
  <c r="D8" i="19"/>
  <c r="E18" i="17"/>
  <c r="E8" i="17"/>
  <c r="I18" i="17"/>
  <c r="I8" i="17"/>
  <c r="I13" i="17"/>
  <c r="E13" i="17"/>
  <c r="G18" i="17"/>
  <c r="G13" i="17"/>
  <c r="G8" i="17"/>
  <c r="G19" i="17"/>
  <c r="I19" i="17"/>
  <c r="E19" i="17"/>
  <c r="I14" i="17"/>
  <c r="G14" i="17"/>
  <c r="E14" i="17"/>
  <c r="G9" i="17"/>
  <c r="I9" i="17"/>
  <c r="E9" i="17"/>
  <c r="E4" i="17"/>
  <c r="E22" i="17" s="1"/>
  <c r="E23" i="17" s="1"/>
  <c r="E24" i="17" s="1"/>
  <c r="E25" i="17" s="1"/>
  <c r="E26" i="17" s="1"/>
  <c r="G4" i="17"/>
  <c r="G22" i="17" s="1"/>
  <c r="G23" i="17" s="1"/>
  <c r="G24" i="17" s="1"/>
  <c r="G25" i="17" s="1"/>
  <c r="G26" i="17" s="1"/>
  <c r="H90" i="16"/>
  <c r="D6" i="14"/>
  <c r="E6" i="14" s="1"/>
  <c r="I61" i="16"/>
  <c r="I59" i="16"/>
  <c r="L15" i="27"/>
  <c r="G15" i="27" s="1"/>
  <c r="E116" i="29"/>
  <c r="F115" i="29"/>
  <c r="E15" i="17"/>
  <c r="E5" i="17"/>
  <c r="I10" i="17"/>
  <c r="G10" i="17"/>
  <c r="G20" i="17"/>
  <c r="G61" i="17"/>
  <c r="E20" i="17"/>
  <c r="G60" i="17"/>
  <c r="I5" i="17"/>
  <c r="I15" i="17"/>
  <c r="I20" i="17"/>
  <c r="G62" i="17"/>
  <c r="E10" i="17"/>
  <c r="G5" i="17"/>
  <c r="G15" i="17"/>
  <c r="E11" i="17"/>
  <c r="E29" i="17" s="1"/>
  <c r="E30" i="17" s="1"/>
  <c r="E16" i="17"/>
  <c r="E31" i="17" s="1"/>
  <c r="E32" i="17" s="1"/>
  <c r="H4" i="19"/>
  <c r="I4" i="19" s="1"/>
  <c r="H6" i="12"/>
  <c r="F4" i="19"/>
  <c r="G4" i="19" s="1"/>
  <c r="I4" i="17"/>
  <c r="I22" i="17" s="1"/>
  <c r="I23" i="17" s="1"/>
  <c r="I24" i="17" s="1"/>
  <c r="I25" i="17" s="1"/>
  <c r="I26" i="17" s="1"/>
  <c r="C7" i="14"/>
  <c r="H7" i="19"/>
  <c r="I7" i="19" s="1"/>
  <c r="H9" i="12"/>
  <c r="F7" i="19"/>
  <c r="H5" i="19"/>
  <c r="I5" i="19" s="1"/>
  <c r="H7" i="12"/>
  <c r="F5" i="19"/>
  <c r="I6" i="17"/>
  <c r="I27" i="17" s="1"/>
  <c r="I28" i="17" s="1"/>
  <c r="I11" i="17"/>
  <c r="I29" i="17" s="1"/>
  <c r="I30" i="17" s="1"/>
  <c r="I16" i="17"/>
  <c r="I31" i="17" s="1"/>
  <c r="I32" i="17" s="1"/>
  <c r="H8" i="12"/>
  <c r="H6" i="19"/>
  <c r="I6" i="19" s="1"/>
  <c r="F6" i="19"/>
  <c r="F9" i="19"/>
  <c r="G9" i="19" s="1"/>
  <c r="H10" i="12"/>
  <c r="H8" i="19"/>
  <c r="F8" i="19"/>
  <c r="F26" i="19" s="1"/>
  <c r="F27" i="19" s="1"/>
  <c r="E6" i="17"/>
  <c r="E27" i="17" s="1"/>
  <c r="E28" i="17" s="1"/>
  <c r="H89" i="16"/>
  <c r="I60" i="16"/>
  <c r="H88" i="16"/>
  <c r="E20" i="11"/>
  <c r="C20" i="11"/>
  <c r="F20" i="11"/>
  <c r="N21" i="11"/>
  <c r="F21" i="11" s="1"/>
  <c r="C21" i="11"/>
  <c r="E21" i="11"/>
  <c r="G12" i="15"/>
  <c r="G6" i="8"/>
  <c r="G7" i="13"/>
  <c r="V157" i="12" l="1"/>
  <c r="V158" i="12" s="1"/>
  <c r="V159" i="12" s="1"/>
  <c r="Q107" i="12"/>
  <c r="V156" i="12"/>
  <c r="Q106" i="12"/>
  <c r="Q105" i="12"/>
  <c r="V155" i="12"/>
  <c r="V154" i="12"/>
  <c r="Q104" i="12"/>
  <c r="Q103" i="12"/>
  <c r="V153" i="12"/>
  <c r="H9" i="19"/>
  <c r="I9" i="19" s="1"/>
  <c r="H11" i="12"/>
  <c r="L10" i="19"/>
  <c r="Q13" i="19"/>
  <c r="D10" i="19"/>
  <c r="E22" i="11"/>
  <c r="D26" i="19"/>
  <c r="D27" i="19" s="1"/>
  <c r="L16" i="27"/>
  <c r="G16" i="27" s="1"/>
  <c r="F7" i="14"/>
  <c r="G7" i="14" s="1"/>
  <c r="H26" i="19"/>
  <c r="H27" i="19" s="1"/>
  <c r="I8" i="19"/>
  <c r="I26" i="19" s="1"/>
  <c r="I27" i="19" s="1"/>
  <c r="G5" i="19"/>
  <c r="E5" i="19"/>
  <c r="E6" i="19"/>
  <c r="H90" i="17"/>
  <c r="G6" i="19"/>
  <c r="H89" i="17"/>
  <c r="I60" i="17"/>
  <c r="B15" i="27"/>
  <c r="I61" i="17"/>
  <c r="I62" i="17"/>
  <c r="H91" i="17"/>
  <c r="F116" i="29"/>
  <c r="E117" i="29"/>
  <c r="G7" i="19"/>
  <c r="E7" i="19"/>
  <c r="D7" i="14"/>
  <c r="E7" i="14" s="1"/>
  <c r="E4" i="19"/>
  <c r="E8" i="19"/>
  <c r="E26" i="19" s="1"/>
  <c r="E27" i="19" s="1"/>
  <c r="G8" i="19"/>
  <c r="G26" i="19" s="1"/>
  <c r="G27" i="19" s="1"/>
  <c r="G13" i="15"/>
  <c r="G28" i="15" s="1"/>
  <c r="G29" i="15" s="1"/>
  <c r="G7" i="8"/>
  <c r="G8" i="13"/>
  <c r="G23" i="13" s="1"/>
  <c r="G24" i="13" s="1"/>
  <c r="Q108" i="12" l="1"/>
  <c r="V160" i="12"/>
  <c r="L11" i="19"/>
  <c r="Q14" i="19"/>
  <c r="D11" i="19"/>
  <c r="N22" i="11"/>
  <c r="F22" i="11" s="1"/>
  <c r="C22" i="11"/>
  <c r="B16" i="27"/>
  <c r="H12" i="12"/>
  <c r="H10" i="19"/>
  <c r="I10" i="19" s="1"/>
  <c r="F10" i="19"/>
  <c r="F117" i="29"/>
  <c r="E118" i="29"/>
  <c r="G14" i="15"/>
  <c r="G9" i="13"/>
  <c r="V161" i="12" l="1"/>
  <c r="Q109" i="12"/>
  <c r="L12" i="19"/>
  <c r="Q15" i="19"/>
  <c r="D12" i="19"/>
  <c r="E10" i="19"/>
  <c r="G10" i="19"/>
  <c r="F11" i="19"/>
  <c r="G11" i="19" s="1"/>
  <c r="H11" i="19"/>
  <c r="I11" i="19" s="1"/>
  <c r="H13" i="12"/>
  <c r="F118" i="29"/>
  <c r="E119" i="29"/>
  <c r="G15" i="15"/>
  <c r="G10" i="13"/>
  <c r="G25" i="13" s="1"/>
  <c r="Q110" i="12" l="1"/>
  <c r="V162" i="12"/>
  <c r="L13" i="19"/>
  <c r="C28" i="19" s="1"/>
  <c r="C29" i="19" s="1"/>
  <c r="Q16" i="19"/>
  <c r="E11" i="19"/>
  <c r="H14" i="12"/>
  <c r="H12" i="19"/>
  <c r="I12" i="19" s="1"/>
  <c r="F12" i="19"/>
  <c r="F119" i="29"/>
  <c r="E120" i="29"/>
  <c r="G16" i="15"/>
  <c r="G10" i="8"/>
  <c r="G11" i="13"/>
  <c r="V163" i="12" l="1"/>
  <c r="Q111" i="12"/>
  <c r="L14" i="19"/>
  <c r="Q17" i="19"/>
  <c r="D13" i="19"/>
  <c r="D14" i="19"/>
  <c r="E14" i="19" s="1"/>
  <c r="F13" i="19"/>
  <c r="E12" i="19"/>
  <c r="H13" i="19"/>
  <c r="H15" i="12"/>
  <c r="G12" i="19"/>
  <c r="F120" i="29"/>
  <c r="H16" i="12"/>
  <c r="H14" i="19"/>
  <c r="I14" i="19" s="1"/>
  <c r="F14" i="19"/>
  <c r="G14" i="19" s="1"/>
  <c r="E121" i="29"/>
  <c r="G17" i="15"/>
  <c r="G30" i="15" s="1"/>
  <c r="G31" i="15" s="1"/>
  <c r="G32" i="15" s="1"/>
  <c r="G11" i="8"/>
  <c r="G12" i="13"/>
  <c r="G26" i="13" s="1"/>
  <c r="G27" i="13" s="1"/>
  <c r="Q113" i="12" l="1"/>
  <c r="V167" i="12"/>
  <c r="Q112" i="12"/>
  <c r="V164" i="12"/>
  <c r="V165" i="12" s="1"/>
  <c r="V166" i="12" s="1"/>
  <c r="L15" i="19"/>
  <c r="Q18" i="19"/>
  <c r="D28" i="19"/>
  <c r="D29" i="19" s="1"/>
  <c r="D15" i="19"/>
  <c r="F15" i="19"/>
  <c r="I13" i="19"/>
  <c r="I28" i="19" s="1"/>
  <c r="I29" i="19" s="1"/>
  <c r="H28" i="19"/>
  <c r="H29" i="19" s="1"/>
  <c r="G13" i="19"/>
  <c r="G28" i="19" s="1"/>
  <c r="G29" i="19" s="1"/>
  <c r="F28" i="19"/>
  <c r="F29" i="19" s="1"/>
  <c r="E13" i="19"/>
  <c r="E28" i="19" s="1"/>
  <c r="E29" i="19" s="1"/>
  <c r="E122" i="29"/>
  <c r="F121" i="29"/>
  <c r="G18" i="15"/>
  <c r="G12" i="8"/>
  <c r="G26" i="8" s="1"/>
  <c r="G27" i="8" s="1"/>
  <c r="G13" i="13"/>
  <c r="L16" i="19" l="1"/>
  <c r="D16" i="19" s="1"/>
  <c r="Q19" i="19"/>
  <c r="H17" i="12"/>
  <c r="G15" i="19"/>
  <c r="H15" i="19"/>
  <c r="I15" i="19" s="1"/>
  <c r="F122" i="29"/>
  <c r="E123" i="29"/>
  <c r="G19" i="15"/>
  <c r="G13" i="8"/>
  <c r="G14" i="13"/>
  <c r="Q114" i="12" l="1"/>
  <c r="V168" i="12"/>
  <c r="F16" i="19"/>
  <c r="G16" i="19" s="1"/>
  <c r="L17" i="19"/>
  <c r="Q20" i="19"/>
  <c r="D17" i="19"/>
  <c r="F17" i="19"/>
  <c r="E15" i="19"/>
  <c r="H16" i="19"/>
  <c r="I16" i="19" s="1"/>
  <c r="E16" i="19"/>
  <c r="H18" i="12"/>
  <c r="E124" i="29"/>
  <c r="F123" i="29"/>
  <c r="G20" i="15"/>
  <c r="G14" i="8"/>
  <c r="G15" i="13"/>
  <c r="V169" i="12" l="1"/>
  <c r="Q115" i="12"/>
  <c r="L18" i="19"/>
  <c r="C30" i="19" s="1"/>
  <c r="C31" i="19" s="1"/>
  <c r="Q21" i="19"/>
  <c r="G17" i="19"/>
  <c r="H19" i="12"/>
  <c r="H17" i="19"/>
  <c r="I17" i="19" s="1"/>
  <c r="F124" i="29"/>
  <c r="E125" i="29"/>
  <c r="G21" i="15"/>
  <c r="G15" i="8"/>
  <c r="G16" i="13"/>
  <c r="Q116" i="12" l="1"/>
  <c r="V170" i="12"/>
  <c r="L19" i="19"/>
  <c r="H21" i="12" s="1"/>
  <c r="Q22" i="19"/>
  <c r="D18" i="19"/>
  <c r="D30" i="19" s="1"/>
  <c r="D31" i="19" s="1"/>
  <c r="F18" i="19"/>
  <c r="F30" i="19" s="1"/>
  <c r="F31" i="19" s="1"/>
  <c r="H20" i="12"/>
  <c r="H18" i="19"/>
  <c r="E17" i="19"/>
  <c r="E126" i="29"/>
  <c r="F125" i="29"/>
  <c r="G22" i="15"/>
  <c r="G33" i="15" s="1"/>
  <c r="G34" i="15" s="1"/>
  <c r="G16" i="8"/>
  <c r="G17" i="13"/>
  <c r="G28" i="13" s="1"/>
  <c r="G29" i="13" s="1"/>
  <c r="G30" i="13" s="1"/>
  <c r="V174" i="12" l="1"/>
  <c r="Q118" i="12"/>
  <c r="Q117" i="12"/>
  <c r="V171" i="12"/>
  <c r="V172" i="12" s="1"/>
  <c r="V173" i="12" s="1"/>
  <c r="D19" i="19"/>
  <c r="E19" i="19" s="1"/>
  <c r="F19" i="19"/>
  <c r="G19" i="19" s="1"/>
  <c r="H19" i="19"/>
  <c r="I19" i="19" s="1"/>
  <c r="L20" i="19"/>
  <c r="D20" i="19" s="1"/>
  <c r="Q23" i="19"/>
  <c r="G18" i="19"/>
  <c r="G30" i="19" s="1"/>
  <c r="G31" i="19" s="1"/>
  <c r="H30" i="19"/>
  <c r="H31" i="19" s="1"/>
  <c r="I18" i="19"/>
  <c r="I30" i="19" s="1"/>
  <c r="I31" i="19" s="1"/>
  <c r="E18" i="19"/>
  <c r="E30" i="19" s="1"/>
  <c r="E31" i="19" s="1"/>
  <c r="F126" i="29"/>
  <c r="E127" i="29"/>
  <c r="G23" i="15"/>
  <c r="G17" i="8"/>
  <c r="G28" i="8" s="1"/>
  <c r="G29" i="8" s="1"/>
  <c r="G18" i="13"/>
  <c r="F20" i="19" l="1"/>
  <c r="G20" i="19" s="1"/>
  <c r="L21" i="19"/>
  <c r="D21" i="19" s="1"/>
  <c r="Q24" i="19"/>
  <c r="H22" i="12"/>
  <c r="H20" i="19"/>
  <c r="I20" i="19" s="1"/>
  <c r="F127" i="29"/>
  <c r="E128" i="29"/>
  <c r="G18" i="8"/>
  <c r="G19" i="13"/>
  <c r="V175" i="12" l="1"/>
  <c r="Q119" i="12"/>
  <c r="F21" i="19"/>
  <c r="L22" i="19"/>
  <c r="Q25" i="19"/>
  <c r="L25" i="19" s="1"/>
  <c r="D22" i="19"/>
  <c r="F22" i="19"/>
  <c r="E20" i="19"/>
  <c r="H23" i="12"/>
  <c r="H21" i="19"/>
  <c r="I21" i="19" s="1"/>
  <c r="F128" i="29"/>
  <c r="E129" i="29"/>
  <c r="G19" i="8"/>
  <c r="G21" i="13"/>
  <c r="G20" i="13"/>
  <c r="V176" i="12" l="1"/>
  <c r="Q120" i="12"/>
  <c r="L23" i="19"/>
  <c r="C32" i="19" s="1"/>
  <c r="C33" i="19" s="1"/>
  <c r="Q4" i="20"/>
  <c r="G25" i="15"/>
  <c r="G31" i="13"/>
  <c r="L3" i="20"/>
  <c r="H25" i="12"/>
  <c r="G21" i="19"/>
  <c r="E21" i="19"/>
  <c r="G22" i="19"/>
  <c r="H22" i="19"/>
  <c r="I22" i="19" s="1"/>
  <c r="H24" i="12"/>
  <c r="E130" i="29"/>
  <c r="Q5" i="20" s="1"/>
  <c r="F129" i="29"/>
  <c r="I61" i="15"/>
  <c r="H90" i="15"/>
  <c r="G20" i="8"/>
  <c r="Q122" i="12" l="1"/>
  <c r="V178" i="12"/>
  <c r="V179" i="12" s="1"/>
  <c r="V180" i="12" s="1"/>
  <c r="Q121" i="12"/>
  <c r="V177" i="12"/>
  <c r="C3" i="20"/>
  <c r="H25" i="19"/>
  <c r="I25" i="19" s="1"/>
  <c r="F25" i="19"/>
  <c r="G25" i="19" s="1"/>
  <c r="D23" i="19"/>
  <c r="D32" i="19" s="1"/>
  <c r="D33" i="19" s="1"/>
  <c r="F23" i="19"/>
  <c r="F32" i="19" s="1"/>
  <c r="F33" i="19" s="1"/>
  <c r="L24" i="19"/>
  <c r="H23" i="19"/>
  <c r="E22" i="19"/>
  <c r="F130" i="29"/>
  <c r="E131" i="29"/>
  <c r="Q6" i="20" s="1"/>
  <c r="G21" i="8"/>
  <c r="H32" i="19" l="1"/>
  <c r="H33" i="19" s="1"/>
  <c r="I23" i="19"/>
  <c r="I32" i="19" s="1"/>
  <c r="I33" i="19" s="1"/>
  <c r="M8" i="14"/>
  <c r="E23" i="19"/>
  <c r="E32" i="19" s="1"/>
  <c r="E33" i="19" s="1"/>
  <c r="G23" i="19"/>
  <c r="G32" i="19" s="1"/>
  <c r="G33" i="19" s="1"/>
  <c r="N57" i="19"/>
  <c r="F57" i="19"/>
  <c r="F131" i="29"/>
  <c r="E132" i="29"/>
  <c r="Q7" i="20" s="1"/>
  <c r="G22" i="8"/>
  <c r="G22" i="13" l="1"/>
  <c r="G30" i="8"/>
  <c r="H26" i="12"/>
  <c r="D25" i="19"/>
  <c r="F24" i="19"/>
  <c r="D24" i="19"/>
  <c r="P8" i="14"/>
  <c r="O41" i="14" s="1"/>
  <c r="N8" i="14"/>
  <c r="O8" i="14" s="1"/>
  <c r="Q40" i="14" s="1"/>
  <c r="L4" i="20"/>
  <c r="H24" i="19"/>
  <c r="I24" i="19" s="1"/>
  <c r="F132" i="29"/>
  <c r="E133" i="29"/>
  <c r="Q8" i="20" s="1"/>
  <c r="H89" i="13"/>
  <c r="I59" i="13"/>
  <c r="V181" i="12" l="1"/>
  <c r="Q123" i="12"/>
  <c r="E25" i="19"/>
  <c r="L23" i="11"/>
  <c r="M23" i="11"/>
  <c r="Q8" i="14"/>
  <c r="Q41" i="14" s="1"/>
  <c r="G24" i="19"/>
  <c r="L5" i="20"/>
  <c r="E24" i="19"/>
  <c r="G58" i="19"/>
  <c r="C8" i="14"/>
  <c r="I6" i="12"/>
  <c r="H4" i="20"/>
  <c r="I4" i="20" s="1"/>
  <c r="H86" i="8"/>
  <c r="I56" i="8"/>
  <c r="G59" i="19"/>
  <c r="G60" i="19"/>
  <c r="D4" i="20"/>
  <c r="E134" i="29"/>
  <c r="Q9" i="20" s="1"/>
  <c r="F133" i="29"/>
  <c r="F4" i="20"/>
  <c r="Q125" i="12" l="1"/>
  <c r="V183" i="12"/>
  <c r="L17" i="27"/>
  <c r="G17" i="27" s="1"/>
  <c r="F8" i="14"/>
  <c r="F39" i="14"/>
  <c r="L6" i="20"/>
  <c r="D8" i="14"/>
  <c r="G4" i="20"/>
  <c r="E4" i="20"/>
  <c r="I60" i="19"/>
  <c r="H89" i="19"/>
  <c r="I59" i="19"/>
  <c r="H88" i="19"/>
  <c r="I58" i="19"/>
  <c r="H87" i="19"/>
  <c r="H5" i="20"/>
  <c r="D5" i="20"/>
  <c r="E5" i="20" s="1"/>
  <c r="I7" i="12"/>
  <c r="F5" i="20"/>
  <c r="G5" i="20" s="1"/>
  <c r="E23" i="11"/>
  <c r="C23" i="11"/>
  <c r="N23" i="11"/>
  <c r="F23" i="11" s="1"/>
  <c r="F134" i="29"/>
  <c r="E135" i="29"/>
  <c r="Q10" i="20" s="1"/>
  <c r="Q126" i="12" l="1"/>
  <c r="V184" i="12"/>
  <c r="C26" i="20"/>
  <c r="C27" i="20" s="1"/>
  <c r="B17" i="27"/>
  <c r="G8" i="14"/>
  <c r="G41" i="14"/>
  <c r="E8" i="14"/>
  <c r="L7" i="20"/>
  <c r="I5" i="20"/>
  <c r="E136" i="29"/>
  <c r="Q11" i="20" s="1"/>
  <c r="F135" i="29"/>
  <c r="I8" i="12" l="1"/>
  <c r="I41" i="14"/>
  <c r="H69" i="14"/>
  <c r="D6" i="20"/>
  <c r="H6" i="20"/>
  <c r="F6" i="20"/>
  <c r="L8" i="20"/>
  <c r="E137" i="29"/>
  <c r="Q12" i="20" s="1"/>
  <c r="F136" i="29"/>
  <c r="V185" i="12" l="1"/>
  <c r="V186" i="12" s="1"/>
  <c r="V187" i="12" s="1"/>
  <c r="Q127" i="12"/>
  <c r="E6" i="20"/>
  <c r="E26" i="20" s="1"/>
  <c r="E27" i="20" s="1"/>
  <c r="D26" i="20"/>
  <c r="D27" i="20" s="1"/>
  <c r="I6" i="20"/>
  <c r="I26" i="20" s="1"/>
  <c r="I27" i="20" s="1"/>
  <c r="H26" i="20"/>
  <c r="H27" i="20" s="1"/>
  <c r="G6" i="20"/>
  <c r="G26" i="20" s="1"/>
  <c r="G27" i="20" s="1"/>
  <c r="F26" i="20"/>
  <c r="F27" i="20" s="1"/>
  <c r="I9" i="12"/>
  <c r="F7" i="20"/>
  <c r="G7" i="20" s="1"/>
  <c r="H7" i="20"/>
  <c r="D7" i="20"/>
  <c r="L9" i="20"/>
  <c r="E138" i="29"/>
  <c r="Q13" i="20" s="1"/>
  <c r="F137" i="29"/>
  <c r="V188" i="12" l="1"/>
  <c r="Q128" i="12"/>
  <c r="E7" i="20"/>
  <c r="I7" i="20"/>
  <c r="F8" i="20"/>
  <c r="G8" i="20" s="1"/>
  <c r="D8" i="20"/>
  <c r="I10" i="12"/>
  <c r="H8" i="20"/>
  <c r="L10" i="20"/>
  <c r="I11" i="12"/>
  <c r="H9" i="20"/>
  <c r="I9" i="20" s="1"/>
  <c r="F9" i="20"/>
  <c r="G9" i="20" s="1"/>
  <c r="D9" i="20"/>
  <c r="F138" i="29"/>
  <c r="E139" i="29"/>
  <c r="Q14" i="20" s="1"/>
  <c r="Q130" i="12" l="1"/>
  <c r="V190" i="12"/>
  <c r="Q129" i="12"/>
  <c r="V189" i="12"/>
  <c r="I8" i="20"/>
  <c r="E8" i="20"/>
  <c r="L11" i="20"/>
  <c r="E9" i="20"/>
  <c r="F10" i="20"/>
  <c r="D10" i="20"/>
  <c r="E10" i="20" s="1"/>
  <c r="H10" i="20"/>
  <c r="I10" i="20" s="1"/>
  <c r="I12" i="12"/>
  <c r="F139" i="29"/>
  <c r="E140" i="29"/>
  <c r="Q15" i="20" s="1"/>
  <c r="Q131" i="12" l="1"/>
  <c r="V191" i="12"/>
  <c r="C28" i="20"/>
  <c r="C29" i="20" s="1"/>
  <c r="L12" i="20"/>
  <c r="G10" i="20"/>
  <c r="E141" i="29"/>
  <c r="Q16" i="20" s="1"/>
  <c r="F140" i="29"/>
  <c r="D11" i="20" l="1"/>
  <c r="E11" i="20" s="1"/>
  <c r="E28" i="20" s="1"/>
  <c r="E29" i="20" s="1"/>
  <c r="H11" i="20"/>
  <c r="F11" i="20"/>
  <c r="I13" i="12"/>
  <c r="L13" i="20"/>
  <c r="F141" i="29"/>
  <c r="E142" i="29"/>
  <c r="Q17" i="20" s="1"/>
  <c r="D28" i="20" l="1"/>
  <c r="D29" i="20" s="1"/>
  <c r="V192" i="12"/>
  <c r="V193" i="12" s="1"/>
  <c r="V194" i="12" s="1"/>
  <c r="Q132" i="12"/>
  <c r="I11" i="20"/>
  <c r="I28" i="20" s="1"/>
  <c r="I29" i="20" s="1"/>
  <c r="H28" i="20"/>
  <c r="H29" i="20" s="1"/>
  <c r="G11" i="20"/>
  <c r="G28" i="20" s="1"/>
  <c r="G29" i="20" s="1"/>
  <c r="F28" i="20"/>
  <c r="F29" i="20" s="1"/>
  <c r="I14" i="12"/>
  <c r="D12" i="20"/>
  <c r="F12" i="20"/>
  <c r="H12" i="20"/>
  <c r="L14" i="20"/>
  <c r="F142" i="29"/>
  <c r="E143" i="29"/>
  <c r="Q18" i="20" s="1"/>
  <c r="V195" i="12" l="1"/>
  <c r="Q133" i="12"/>
  <c r="I12" i="20"/>
  <c r="G12" i="20"/>
  <c r="E12" i="20"/>
  <c r="D13" i="20"/>
  <c r="I15" i="12"/>
  <c r="F13" i="20"/>
  <c r="G13" i="20" s="1"/>
  <c r="H13" i="20"/>
  <c r="L15" i="20"/>
  <c r="I16" i="12"/>
  <c r="H14" i="20"/>
  <c r="D14" i="20"/>
  <c r="F14" i="20"/>
  <c r="G14" i="20" s="1"/>
  <c r="F143" i="29"/>
  <c r="E144" i="29"/>
  <c r="Q19" i="20" s="1"/>
  <c r="Q135" i="12" l="1"/>
  <c r="V197" i="12"/>
  <c r="V196" i="12"/>
  <c r="Q134" i="12"/>
  <c r="E13" i="20"/>
  <c r="I13" i="20"/>
  <c r="L16" i="20"/>
  <c r="I14" i="20"/>
  <c r="E14" i="20"/>
  <c r="D15" i="20"/>
  <c r="H15" i="20"/>
  <c r="F15" i="20"/>
  <c r="G15" i="20" s="1"/>
  <c r="I17" i="12"/>
  <c r="F144" i="29"/>
  <c r="E145" i="29"/>
  <c r="Q20" i="20" s="1"/>
  <c r="Q136" i="12" l="1"/>
  <c r="V198" i="12"/>
  <c r="C30" i="20"/>
  <c r="C31" i="20" s="1"/>
  <c r="C32" i="20" s="1"/>
  <c r="L17" i="20"/>
  <c r="E15" i="20"/>
  <c r="I15" i="20"/>
  <c r="E146" i="29"/>
  <c r="Q21" i="20" s="1"/>
  <c r="F145" i="29"/>
  <c r="D16" i="20" l="1"/>
  <c r="E16" i="20" s="1"/>
  <c r="E30" i="20" s="1"/>
  <c r="E31" i="20" s="1"/>
  <c r="E32" i="20" s="1"/>
  <c r="I18" i="12"/>
  <c r="H16" i="20"/>
  <c r="F16" i="20"/>
  <c r="L18" i="20"/>
  <c r="E147" i="29"/>
  <c r="Q22" i="20" s="1"/>
  <c r="F146" i="29"/>
  <c r="Q137" i="12" l="1"/>
  <c r="V199" i="12"/>
  <c r="V200" i="12" s="1"/>
  <c r="V201" i="12" s="1"/>
  <c r="V202" i="12" s="1"/>
  <c r="D30" i="20"/>
  <c r="D31" i="20" s="1"/>
  <c r="D32" i="20" s="1"/>
  <c r="I16" i="20"/>
  <c r="I30" i="20" s="1"/>
  <c r="I31" i="20" s="1"/>
  <c r="I32" i="20" s="1"/>
  <c r="H30" i="20"/>
  <c r="H31" i="20" s="1"/>
  <c r="H32" i="20" s="1"/>
  <c r="G16" i="20"/>
  <c r="G30" i="20" s="1"/>
  <c r="G31" i="20" s="1"/>
  <c r="G32" i="20" s="1"/>
  <c r="F30" i="20"/>
  <c r="F31" i="20" s="1"/>
  <c r="F32" i="20" s="1"/>
  <c r="I19" i="12"/>
  <c r="H17" i="20"/>
  <c r="D17" i="20"/>
  <c r="F17" i="20"/>
  <c r="L19" i="20"/>
  <c r="F18" i="20"/>
  <c r="I20" i="12"/>
  <c r="D18" i="20"/>
  <c r="H18" i="20"/>
  <c r="F147" i="29"/>
  <c r="E148" i="29"/>
  <c r="Q23" i="20" s="1"/>
  <c r="V204" i="12" l="1"/>
  <c r="Q139" i="12"/>
  <c r="V203" i="12"/>
  <c r="Q138" i="12"/>
  <c r="I17" i="20"/>
  <c r="G17" i="20"/>
  <c r="E17" i="20"/>
  <c r="F19" i="20"/>
  <c r="G19" i="20" s="1"/>
  <c r="L20" i="20"/>
  <c r="E18" i="20"/>
  <c r="I18" i="20"/>
  <c r="G18" i="20"/>
  <c r="F148" i="29"/>
  <c r="E149" i="29"/>
  <c r="Q24" i="20" s="1"/>
  <c r="C33" i="20" l="1"/>
  <c r="C34" i="20" s="1"/>
  <c r="I21" i="12"/>
  <c r="H19" i="20"/>
  <c r="I19" i="20" s="1"/>
  <c r="D19" i="20"/>
  <c r="E19" i="20" s="1"/>
  <c r="L21" i="20"/>
  <c r="F149" i="29"/>
  <c r="L22" i="20"/>
  <c r="E150" i="29"/>
  <c r="Q25" i="20" s="1"/>
  <c r="V205" i="12" l="1"/>
  <c r="Q140" i="12"/>
  <c r="I22" i="12"/>
  <c r="D20" i="20"/>
  <c r="H20" i="20"/>
  <c r="F20" i="20"/>
  <c r="F150" i="29"/>
  <c r="E151" i="29"/>
  <c r="Q4" i="21" s="1"/>
  <c r="V206" i="12" l="1"/>
  <c r="V207" i="12" s="1"/>
  <c r="V208" i="12" s="1"/>
  <c r="Q141" i="12"/>
  <c r="I20" i="20"/>
  <c r="I33" i="20" s="1"/>
  <c r="I34" i="20" s="1"/>
  <c r="H33" i="20"/>
  <c r="H34" i="20" s="1"/>
  <c r="E20" i="20"/>
  <c r="E33" i="20" s="1"/>
  <c r="E34" i="20" s="1"/>
  <c r="D33" i="20"/>
  <c r="D34" i="20" s="1"/>
  <c r="G20" i="20"/>
  <c r="G33" i="20" s="1"/>
  <c r="G34" i="20" s="1"/>
  <c r="F33" i="20"/>
  <c r="F34" i="20" s="1"/>
  <c r="F21" i="20"/>
  <c r="H21" i="20"/>
  <c r="I23" i="12"/>
  <c r="D21" i="20"/>
  <c r="L23" i="20"/>
  <c r="I24" i="12"/>
  <c r="D22" i="20"/>
  <c r="E22" i="20" s="1"/>
  <c r="H22" i="20"/>
  <c r="I22" i="20" s="1"/>
  <c r="F22" i="20"/>
  <c r="G22" i="20" s="1"/>
  <c r="F151" i="29"/>
  <c r="E152" i="29"/>
  <c r="Q5" i="21" s="1"/>
  <c r="Q143" i="12" l="1"/>
  <c r="V210" i="12"/>
  <c r="V209" i="12"/>
  <c r="Q142" i="12"/>
  <c r="H23" i="20"/>
  <c r="I23" i="20" s="1"/>
  <c r="I21" i="20"/>
  <c r="E21" i="20"/>
  <c r="G21" i="20"/>
  <c r="L24" i="20"/>
  <c r="L4" i="21"/>
  <c r="F152" i="29"/>
  <c r="E153" i="29"/>
  <c r="Q6" i="21" s="1"/>
  <c r="D23" i="20" l="1"/>
  <c r="E23" i="20" s="1"/>
  <c r="F23" i="20"/>
  <c r="G23" i="20" s="1"/>
  <c r="I25" i="12"/>
  <c r="I26" i="12"/>
  <c r="L25" i="20"/>
  <c r="L5" i="21"/>
  <c r="E154" i="29"/>
  <c r="Q7" i="21" s="1"/>
  <c r="L6" i="21"/>
  <c r="F153" i="29"/>
  <c r="V212" i="12" l="1"/>
  <c r="Q145" i="12"/>
  <c r="Q144" i="12"/>
  <c r="V211" i="12"/>
  <c r="L24" i="21"/>
  <c r="J6" i="12"/>
  <c r="D24" i="20"/>
  <c r="E24" i="20" s="1"/>
  <c r="F24" i="20"/>
  <c r="G24" i="20" s="1"/>
  <c r="H24" i="20"/>
  <c r="I24" i="20" s="1"/>
  <c r="H4" i="21"/>
  <c r="N59" i="20"/>
  <c r="D6" i="21"/>
  <c r="L3" i="21"/>
  <c r="M9" i="14" s="1"/>
  <c r="F154" i="29"/>
  <c r="E155" i="29"/>
  <c r="H6" i="21"/>
  <c r="I6" i="21" s="1"/>
  <c r="J8" i="12"/>
  <c r="Q149" i="12" l="1"/>
  <c r="V218" i="12"/>
  <c r="Q147" i="12"/>
  <c r="V216" i="12"/>
  <c r="L7" i="21"/>
  <c r="Q8" i="21"/>
  <c r="P9" i="14"/>
  <c r="N9" i="14"/>
  <c r="O9" i="14" s="1"/>
  <c r="I4" i="21"/>
  <c r="I27" i="12"/>
  <c r="F59" i="20"/>
  <c r="Q9" i="14"/>
  <c r="C3" i="21"/>
  <c r="C24" i="21" s="1"/>
  <c r="C25" i="21" s="1"/>
  <c r="H25" i="20"/>
  <c r="H24" i="21" s="1"/>
  <c r="H25" i="21" s="1"/>
  <c r="D25" i="20"/>
  <c r="F25" i="20"/>
  <c r="F24" i="21" s="1"/>
  <c r="F25" i="21" s="1"/>
  <c r="H5" i="21"/>
  <c r="D5" i="21"/>
  <c r="J7" i="12"/>
  <c r="E6" i="21"/>
  <c r="F155" i="29"/>
  <c r="E156" i="29"/>
  <c r="D7" i="21"/>
  <c r="Q148" i="12" l="1"/>
  <c r="V217" i="12"/>
  <c r="Q146" i="12"/>
  <c r="V213" i="12"/>
  <c r="V214" i="12" s="1"/>
  <c r="V215" i="12" s="1"/>
  <c r="G60" i="20"/>
  <c r="D24" i="21"/>
  <c r="D25" i="21" s="1"/>
  <c r="L8" i="21"/>
  <c r="Q9" i="21"/>
  <c r="I25" i="20"/>
  <c r="I24" i="21" s="1"/>
  <c r="I25" i="21" s="1"/>
  <c r="G62" i="20"/>
  <c r="G25" i="20"/>
  <c r="G24" i="21" s="1"/>
  <c r="G25" i="21" s="1"/>
  <c r="G61" i="20"/>
  <c r="E25" i="20"/>
  <c r="E24" i="21" s="1"/>
  <c r="E25" i="21" s="1"/>
  <c r="L24" i="11"/>
  <c r="M24" i="11"/>
  <c r="I5" i="21"/>
  <c r="F4" i="21"/>
  <c r="C9" i="14"/>
  <c r="F9" i="14" s="1"/>
  <c r="G9" i="14" s="1"/>
  <c r="D4" i="21"/>
  <c r="F6" i="21"/>
  <c r="G6" i="21" s="1"/>
  <c r="F5" i="21"/>
  <c r="E5" i="21"/>
  <c r="F7" i="21"/>
  <c r="G7" i="21" s="1"/>
  <c r="J9" i="12"/>
  <c r="H7" i="21"/>
  <c r="I7" i="21" s="1"/>
  <c r="E7" i="21"/>
  <c r="F156" i="29"/>
  <c r="E157" i="29"/>
  <c r="Q150" i="12" l="1"/>
  <c r="V219" i="12"/>
  <c r="L9" i="21"/>
  <c r="Q10" i="21"/>
  <c r="C26" i="21"/>
  <c r="C27" i="21" s="1"/>
  <c r="G4" i="21"/>
  <c r="H89" i="20"/>
  <c r="I60" i="20"/>
  <c r="H90" i="20"/>
  <c r="I61" i="20"/>
  <c r="H91" i="20"/>
  <c r="I62" i="20"/>
  <c r="E4" i="21"/>
  <c r="E24" i="11"/>
  <c r="N24" i="11"/>
  <c r="F24" i="11" s="1"/>
  <c r="C24" i="11"/>
  <c r="D9" i="14"/>
  <c r="E9" i="14" s="1"/>
  <c r="L18" i="27"/>
  <c r="G5" i="21"/>
  <c r="D8" i="21"/>
  <c r="D26" i="21" s="1"/>
  <c r="D27" i="21" s="1"/>
  <c r="H8" i="21"/>
  <c r="H26" i="21" s="1"/>
  <c r="H27" i="21" s="1"/>
  <c r="J10" i="12"/>
  <c r="F8" i="21"/>
  <c r="F26" i="21" s="1"/>
  <c r="F27" i="21" s="1"/>
  <c r="F157" i="29"/>
  <c r="E158" i="29"/>
  <c r="V220" i="12" l="1"/>
  <c r="V221" i="12" s="1"/>
  <c r="V222" i="12" s="1"/>
  <c r="Q151" i="12"/>
  <c r="L10" i="21"/>
  <c r="Q11" i="21"/>
  <c r="C28" i="21"/>
  <c r="G18" i="27"/>
  <c r="B18" i="27"/>
  <c r="E8" i="21"/>
  <c r="E26" i="21" s="1"/>
  <c r="E27" i="21" s="1"/>
  <c r="I8" i="21"/>
  <c r="I26" i="21" s="1"/>
  <c r="I27" i="21" s="1"/>
  <c r="G8" i="21"/>
  <c r="G26" i="21" s="1"/>
  <c r="G27" i="21" s="1"/>
  <c r="E159" i="29"/>
  <c r="F158" i="29"/>
  <c r="D9" i="21" l="1"/>
  <c r="D28" i="21" s="1"/>
  <c r="F9" i="21"/>
  <c r="F28" i="21" s="1"/>
  <c r="H9" i="21"/>
  <c r="L11" i="21"/>
  <c r="Q12" i="21"/>
  <c r="I9" i="21"/>
  <c r="I28" i="21" s="1"/>
  <c r="H28" i="21"/>
  <c r="J11" i="12"/>
  <c r="E9" i="21"/>
  <c r="E28" i="21" s="1"/>
  <c r="F10" i="21"/>
  <c r="H10" i="21"/>
  <c r="I10" i="21" s="1"/>
  <c r="J12" i="12"/>
  <c r="D10" i="21"/>
  <c r="E10" i="21" s="1"/>
  <c r="F159" i="29"/>
  <c r="E160" i="29"/>
  <c r="Q153" i="12" l="1"/>
  <c r="V225" i="12"/>
  <c r="Q152" i="12"/>
  <c r="V223" i="12"/>
  <c r="V224" i="12" s="1"/>
  <c r="G9" i="21"/>
  <c r="G28" i="21" s="1"/>
  <c r="L12" i="21"/>
  <c r="Q13" i="21"/>
  <c r="G10" i="21"/>
  <c r="J13" i="12"/>
  <c r="D11" i="21"/>
  <c r="H11" i="21"/>
  <c r="I11" i="21" s="1"/>
  <c r="F11" i="21"/>
  <c r="F160" i="29"/>
  <c r="E161" i="29"/>
  <c r="V226" i="12" l="1"/>
  <c r="Q154" i="12"/>
  <c r="L13" i="21"/>
  <c r="Q14" i="21"/>
  <c r="C29" i="21"/>
  <c r="C30" i="21" s="1"/>
  <c r="E11" i="21"/>
  <c r="G11" i="21"/>
  <c r="F161" i="29"/>
  <c r="E162" i="29"/>
  <c r="H12" i="21" l="1"/>
  <c r="H29" i="21" s="1"/>
  <c r="H30" i="21" s="1"/>
  <c r="J14" i="12"/>
  <c r="L14" i="21"/>
  <c r="Q15" i="21"/>
  <c r="D12" i="21"/>
  <c r="D29" i="21" s="1"/>
  <c r="D30" i="21" s="1"/>
  <c r="F12" i="21"/>
  <c r="F29" i="21" s="1"/>
  <c r="F30" i="21" s="1"/>
  <c r="J15" i="12"/>
  <c r="F13" i="21"/>
  <c r="H13" i="21"/>
  <c r="D13" i="21"/>
  <c r="E13" i="21" s="1"/>
  <c r="F162" i="29"/>
  <c r="E163" i="29"/>
  <c r="Q156" i="12" l="1"/>
  <c r="V230" i="12"/>
  <c r="Q155" i="12"/>
  <c r="V227" i="12"/>
  <c r="V228" i="12" s="1"/>
  <c r="V229" i="12" s="1"/>
  <c r="G12" i="21"/>
  <c r="G29" i="21" s="1"/>
  <c r="G30" i="21" s="1"/>
  <c r="I12" i="21"/>
  <c r="I29" i="21" s="1"/>
  <c r="I30" i="21" s="1"/>
  <c r="E12" i="21"/>
  <c r="E29" i="21" s="1"/>
  <c r="E30" i="21" s="1"/>
  <c r="L15" i="21"/>
  <c r="H15" i="21" s="1"/>
  <c r="I15" i="21" s="1"/>
  <c r="Q16" i="21"/>
  <c r="I13" i="21"/>
  <c r="G13" i="21"/>
  <c r="J16" i="12"/>
  <c r="F14" i="21"/>
  <c r="D14" i="21"/>
  <c r="E14" i="21" s="1"/>
  <c r="H14" i="21"/>
  <c r="F163" i="29"/>
  <c r="E164" i="29"/>
  <c r="D15" i="21"/>
  <c r="E15" i="21" s="1"/>
  <c r="Q157" i="12" l="1"/>
  <c r="V231" i="12"/>
  <c r="F15" i="21"/>
  <c r="G15" i="21" s="1"/>
  <c r="J17" i="12"/>
  <c r="L16" i="21"/>
  <c r="Q17" i="21"/>
  <c r="G14" i="21"/>
  <c r="I14" i="21"/>
  <c r="E165" i="29"/>
  <c r="F164" i="29"/>
  <c r="V232" i="12" l="1"/>
  <c r="Q158" i="12"/>
  <c r="L17" i="21"/>
  <c r="Q18" i="21"/>
  <c r="J18" i="12"/>
  <c r="D16" i="21"/>
  <c r="E16" i="21" s="1"/>
  <c r="H16" i="21"/>
  <c r="F16" i="21"/>
  <c r="G16" i="21" s="1"/>
  <c r="E166" i="29"/>
  <c r="F165" i="29"/>
  <c r="Q159" i="12" l="1"/>
  <c r="V233" i="12"/>
  <c r="L18" i="21"/>
  <c r="Q19" i="21"/>
  <c r="C31" i="21"/>
  <c r="C32" i="21" s="1"/>
  <c r="I16" i="21"/>
  <c r="H17" i="21"/>
  <c r="H31" i="21" s="1"/>
  <c r="H32" i="21" s="1"/>
  <c r="E167" i="29"/>
  <c r="F166" i="29"/>
  <c r="L19" i="21" l="1"/>
  <c r="Q20" i="21"/>
  <c r="F17" i="21"/>
  <c r="F31" i="21" s="1"/>
  <c r="F32" i="21" s="1"/>
  <c r="D17" i="21"/>
  <c r="D31" i="21" s="1"/>
  <c r="D32" i="21" s="1"/>
  <c r="J19" i="12"/>
  <c r="J20" i="12"/>
  <c r="H18" i="21"/>
  <c r="I18" i="21" s="1"/>
  <c r="F18" i="21"/>
  <c r="G18" i="21" s="1"/>
  <c r="D18" i="21"/>
  <c r="I17" i="21"/>
  <c r="I31" i="21" s="1"/>
  <c r="I32" i="21" s="1"/>
  <c r="E168" i="29"/>
  <c r="F167" i="29"/>
  <c r="Q161" i="12" l="1"/>
  <c r="V237" i="12"/>
  <c r="V234" i="12"/>
  <c r="V235" i="12" s="1"/>
  <c r="V236" i="12" s="1"/>
  <c r="Q160" i="12"/>
  <c r="E17" i="21"/>
  <c r="E31" i="21" s="1"/>
  <c r="E32" i="21" s="1"/>
  <c r="G17" i="21"/>
  <c r="G31" i="21" s="1"/>
  <c r="G32" i="21" s="1"/>
  <c r="L20" i="21"/>
  <c r="D20" i="21" s="1"/>
  <c r="E20" i="21" s="1"/>
  <c r="Q21" i="21"/>
  <c r="E18" i="21"/>
  <c r="D19" i="21"/>
  <c r="F19" i="21"/>
  <c r="G19" i="21" s="1"/>
  <c r="J21" i="12"/>
  <c r="H19" i="21"/>
  <c r="I19" i="21" s="1"/>
  <c r="E169" i="29"/>
  <c r="F168" i="29"/>
  <c r="V238" i="12" l="1"/>
  <c r="Q162" i="12"/>
  <c r="J22" i="12"/>
  <c r="F20" i="21"/>
  <c r="G20" i="21" s="1"/>
  <c r="L21" i="21"/>
  <c r="F21" i="21" s="1"/>
  <c r="Q22" i="21"/>
  <c r="H20" i="21"/>
  <c r="I20" i="21" s="1"/>
  <c r="E19" i="21"/>
  <c r="E170" i="29"/>
  <c r="F169" i="29"/>
  <c r="Q163" i="12" l="1"/>
  <c r="V239" i="12"/>
  <c r="J23" i="12"/>
  <c r="L22" i="21"/>
  <c r="Q23" i="21"/>
  <c r="H21" i="21"/>
  <c r="I21" i="21" s="1"/>
  <c r="D21" i="21"/>
  <c r="E21" i="21" s="1"/>
  <c r="G21" i="21"/>
  <c r="E171" i="29"/>
  <c r="F170" i="29"/>
  <c r="Q164" i="12" l="1"/>
  <c r="V240" i="12"/>
  <c r="L23" i="21"/>
  <c r="Q4" i="22"/>
  <c r="C33" i="21"/>
  <c r="C34" i="21" s="1"/>
  <c r="L3" i="22"/>
  <c r="F171" i="29"/>
  <c r="E172" i="29"/>
  <c r="Q5" i="22" s="1"/>
  <c r="J24" i="12" l="1"/>
  <c r="D22" i="21"/>
  <c r="D33" i="21" s="1"/>
  <c r="D34" i="21" s="1"/>
  <c r="H22" i="21"/>
  <c r="H33" i="21" s="1"/>
  <c r="H34" i="21" s="1"/>
  <c r="F22" i="21"/>
  <c r="F33" i="21" s="1"/>
  <c r="F34" i="21" s="1"/>
  <c r="C3" i="22"/>
  <c r="M10" i="14"/>
  <c r="N59" i="21"/>
  <c r="E22" i="21"/>
  <c r="E33" i="21" s="1"/>
  <c r="E34" i="21" s="1"/>
  <c r="E173" i="29"/>
  <c r="Q6" i="22" s="1"/>
  <c r="J25" i="12"/>
  <c r="D23" i="21"/>
  <c r="H23" i="21"/>
  <c r="F23" i="21"/>
  <c r="F172" i="29"/>
  <c r="V244" i="12" l="1"/>
  <c r="Q166" i="12"/>
  <c r="V241" i="12"/>
  <c r="V242" i="12" s="1"/>
  <c r="V243" i="12" s="1"/>
  <c r="Q165" i="12"/>
  <c r="I22" i="21"/>
  <c r="I33" i="21" s="1"/>
  <c r="I34" i="21" s="1"/>
  <c r="G22" i="21"/>
  <c r="G33" i="21" s="1"/>
  <c r="G34" i="21" s="1"/>
  <c r="N10" i="14"/>
  <c r="O10" i="14" s="1"/>
  <c r="P10" i="14"/>
  <c r="Q10" i="14" s="1"/>
  <c r="I23" i="21"/>
  <c r="E23" i="21"/>
  <c r="G23" i="21"/>
  <c r="F59" i="21"/>
  <c r="E174" i="29"/>
  <c r="Q7" i="22" s="1"/>
  <c r="F173" i="29"/>
  <c r="L4" i="22" l="1"/>
  <c r="L25" i="11"/>
  <c r="M25" i="11"/>
  <c r="C10" i="14"/>
  <c r="G60" i="21"/>
  <c r="G61" i="21"/>
  <c r="I60" i="21"/>
  <c r="H89" i="21"/>
  <c r="G62" i="21"/>
  <c r="E175" i="29"/>
  <c r="Q8" i="22" s="1"/>
  <c r="F174" i="29"/>
  <c r="F4" i="22" l="1"/>
  <c r="G4" i="22" s="1"/>
  <c r="L19" i="27"/>
  <c r="G19" i="27" s="1"/>
  <c r="F10" i="14"/>
  <c r="G10" i="14" s="1"/>
  <c r="L5" i="22"/>
  <c r="D10" i="14"/>
  <c r="E10" i="14" s="1"/>
  <c r="C25" i="11"/>
  <c r="N25" i="11"/>
  <c r="F25" i="11" s="1"/>
  <c r="E25" i="11"/>
  <c r="H91" i="21"/>
  <c r="I61" i="21"/>
  <c r="H90" i="21"/>
  <c r="E176" i="29"/>
  <c r="Q9" i="22" s="1"/>
  <c r="F175" i="29"/>
  <c r="K6" i="12" l="1"/>
  <c r="H4" i="22"/>
  <c r="I4" i="22" s="1"/>
  <c r="D4" i="22"/>
  <c r="B19" i="27"/>
  <c r="L6" i="22"/>
  <c r="I62" i="21"/>
  <c r="F176" i="29"/>
  <c r="E177" i="29"/>
  <c r="Q10" i="22" s="1"/>
  <c r="V245" i="12" l="1"/>
  <c r="Q167" i="12"/>
  <c r="E4" i="22"/>
  <c r="D6" i="22"/>
  <c r="E6" i="22" s="1"/>
  <c r="D5" i="22"/>
  <c r="K7" i="12"/>
  <c r="H5" i="22"/>
  <c r="I5" i="22" s="1"/>
  <c r="F5" i="22"/>
  <c r="G5" i="22" s="1"/>
  <c r="L7" i="22"/>
  <c r="F177" i="29"/>
  <c r="E178" i="29"/>
  <c r="Q11" i="22" s="1"/>
  <c r="Q168" i="12" l="1"/>
  <c r="V246" i="12"/>
  <c r="C23" i="22"/>
  <c r="C24" i="22" s="1"/>
  <c r="H6" i="22"/>
  <c r="I6" i="22" s="1"/>
  <c r="K8" i="12"/>
  <c r="E5" i="22"/>
  <c r="H7" i="22"/>
  <c r="F6" i="22"/>
  <c r="G6" i="22" s="1"/>
  <c r="L8" i="22"/>
  <c r="E179" i="29"/>
  <c r="Q12" i="22" s="1"/>
  <c r="F178" i="29"/>
  <c r="V247" i="12" l="1"/>
  <c r="Q169" i="12"/>
  <c r="I7" i="22"/>
  <c r="I23" i="22" s="1"/>
  <c r="I24" i="22" s="1"/>
  <c r="H23" i="22"/>
  <c r="H24" i="22" s="1"/>
  <c r="K9" i="12"/>
  <c r="D7" i="22"/>
  <c r="F7" i="22"/>
  <c r="L9" i="22"/>
  <c r="F179" i="29"/>
  <c r="E180" i="29"/>
  <c r="Q13" i="22" s="1"/>
  <c r="V248" i="12" l="1"/>
  <c r="V249" i="12" s="1"/>
  <c r="V250" i="12" s="1"/>
  <c r="Q170" i="12"/>
  <c r="D23" i="22"/>
  <c r="D24" i="22" s="1"/>
  <c r="G7" i="22"/>
  <c r="G23" i="22" s="1"/>
  <c r="G24" i="22" s="1"/>
  <c r="F23" i="22"/>
  <c r="F24" i="22" s="1"/>
  <c r="K10" i="12"/>
  <c r="F8" i="22"/>
  <c r="E7" i="22"/>
  <c r="E23" i="22" s="1"/>
  <c r="E24" i="22" s="1"/>
  <c r="H8" i="22"/>
  <c r="F9" i="22"/>
  <c r="G9" i="22" s="1"/>
  <c r="D8" i="22"/>
  <c r="L10" i="22"/>
  <c r="E181" i="29"/>
  <c r="Q14" i="22" s="1"/>
  <c r="F180" i="29"/>
  <c r="Q171" i="12" l="1"/>
  <c r="V251" i="12"/>
  <c r="G8" i="22"/>
  <c r="K11" i="12"/>
  <c r="D9" i="22"/>
  <c r="I8" i="22"/>
  <c r="H9" i="22"/>
  <c r="I9" i="22" s="1"/>
  <c r="E8" i="22"/>
  <c r="D10" i="22"/>
  <c r="L11" i="22"/>
  <c r="E182" i="29"/>
  <c r="Q15" i="22" s="1"/>
  <c r="F181" i="29"/>
  <c r="Q172" i="12" l="1"/>
  <c r="V252" i="12"/>
  <c r="E9" i="22"/>
  <c r="F10" i="22"/>
  <c r="G10" i="22" s="1"/>
  <c r="H10" i="22"/>
  <c r="I10" i="22" s="1"/>
  <c r="E10" i="22"/>
  <c r="K12" i="12"/>
  <c r="H11" i="22"/>
  <c r="I11" i="22" s="1"/>
  <c r="L12" i="22"/>
  <c r="E183" i="29"/>
  <c r="Q16" i="22" s="1"/>
  <c r="F182" i="29"/>
  <c r="V253" i="12" l="1"/>
  <c r="Q173" i="12"/>
  <c r="C25" i="22"/>
  <c r="C26" i="22" s="1"/>
  <c r="D11" i="22"/>
  <c r="F11" i="22"/>
  <c r="G11" i="22" s="1"/>
  <c r="K13" i="12"/>
  <c r="D12" i="22"/>
  <c r="L13" i="22"/>
  <c r="F183" i="29"/>
  <c r="E184" i="29"/>
  <c r="Q17" i="22" s="1"/>
  <c r="Q174" i="12" l="1"/>
  <c r="V254" i="12"/>
  <c r="E12" i="22"/>
  <c r="E25" i="22" s="1"/>
  <c r="E26" i="22" s="1"/>
  <c r="D25" i="22"/>
  <c r="D26" i="22" s="1"/>
  <c r="E11" i="22"/>
  <c r="H12" i="22"/>
  <c r="K14" i="12"/>
  <c r="F12" i="22"/>
  <c r="L14" i="22"/>
  <c r="E185" i="29"/>
  <c r="Q18" i="22" s="1"/>
  <c r="F184" i="29"/>
  <c r="Q175" i="12" l="1"/>
  <c r="V255" i="12"/>
  <c r="V256" i="12" s="1"/>
  <c r="V257" i="12" s="1"/>
  <c r="G12" i="22"/>
  <c r="G25" i="22" s="1"/>
  <c r="G26" i="22" s="1"/>
  <c r="F25" i="22"/>
  <c r="F26" i="22" s="1"/>
  <c r="I12" i="22"/>
  <c r="I25" i="22" s="1"/>
  <c r="I26" i="22" s="1"/>
  <c r="H25" i="22"/>
  <c r="H26" i="22" s="1"/>
  <c r="K15" i="12"/>
  <c r="H13" i="22"/>
  <c r="F13" i="22"/>
  <c r="D13" i="22"/>
  <c r="F14" i="22"/>
  <c r="G14" i="22" s="1"/>
  <c r="L15" i="22"/>
  <c r="E186" i="29"/>
  <c r="Q19" i="22" s="1"/>
  <c r="F185" i="29"/>
  <c r="Q176" i="12" l="1"/>
  <c r="V258" i="12"/>
  <c r="G13" i="22"/>
  <c r="I13" i="22"/>
  <c r="K16" i="12"/>
  <c r="D14" i="22"/>
  <c r="E14" i="22" s="1"/>
  <c r="H14" i="22"/>
  <c r="I14" i="22" s="1"/>
  <c r="E13" i="22"/>
  <c r="H15" i="22"/>
  <c r="I15" i="22" s="1"/>
  <c r="L16" i="22"/>
  <c r="E187" i="29"/>
  <c r="Q20" i="22" s="1"/>
  <c r="F186" i="29"/>
  <c r="V259" i="12" l="1"/>
  <c r="Q177" i="12"/>
  <c r="K17" i="12"/>
  <c r="D15" i="22"/>
  <c r="E15" i="22" s="1"/>
  <c r="H16" i="22"/>
  <c r="I16" i="22" s="1"/>
  <c r="F15" i="22"/>
  <c r="G15" i="22" s="1"/>
  <c r="L17" i="22"/>
  <c r="E188" i="29"/>
  <c r="Q21" i="22" s="1"/>
  <c r="F187" i="29"/>
  <c r="V260" i="12" l="1"/>
  <c r="Q178" i="12"/>
  <c r="C27" i="22"/>
  <c r="C28" i="22" s="1"/>
  <c r="C29" i="22" s="1"/>
  <c r="C30" i="22" s="1"/>
  <c r="C31" i="22" s="1"/>
  <c r="K18" i="12"/>
  <c r="F16" i="22"/>
  <c r="G16" i="22" s="1"/>
  <c r="D16" i="22"/>
  <c r="E16" i="22" s="1"/>
  <c r="L18" i="22"/>
  <c r="E189" i="29"/>
  <c r="Q22" i="22" s="1"/>
  <c r="F188" i="29"/>
  <c r="Q179" i="12" l="1"/>
  <c r="V261" i="12"/>
  <c r="K19" i="12"/>
  <c r="H17" i="22"/>
  <c r="H27" i="22" s="1"/>
  <c r="H28" i="22" s="1"/>
  <c r="H29" i="22" s="1"/>
  <c r="H30" i="22" s="1"/>
  <c r="H31" i="22" s="1"/>
  <c r="F17" i="22"/>
  <c r="F27" i="22" s="1"/>
  <c r="F28" i="22" s="1"/>
  <c r="F29" i="22" s="1"/>
  <c r="F30" i="22" s="1"/>
  <c r="F31" i="22" s="1"/>
  <c r="D17" i="22"/>
  <c r="D27" i="22" s="1"/>
  <c r="D28" i="22" s="1"/>
  <c r="D29" i="22" s="1"/>
  <c r="D30" i="22" s="1"/>
  <c r="D31" i="22" s="1"/>
  <c r="L19" i="22"/>
  <c r="F189" i="29"/>
  <c r="E190" i="29"/>
  <c r="Q4" i="23" s="1"/>
  <c r="V262" i="12" l="1"/>
  <c r="V263" i="12" s="1"/>
  <c r="V264" i="12" s="1"/>
  <c r="V265" i="12" s="1"/>
  <c r="V266" i="12" s="1"/>
  <c r="V267" i="12" s="1"/>
  <c r="Q180" i="12"/>
  <c r="C32" i="22"/>
  <c r="C33" i="22" s="1"/>
  <c r="I17" i="22"/>
  <c r="I27" i="22" s="1"/>
  <c r="I28" i="22" s="1"/>
  <c r="I29" i="22" s="1"/>
  <c r="I30" i="22" s="1"/>
  <c r="I31" i="22" s="1"/>
  <c r="G17" i="22"/>
  <c r="G27" i="22" s="1"/>
  <c r="G28" i="22" s="1"/>
  <c r="G29" i="22" s="1"/>
  <c r="G30" i="22" s="1"/>
  <c r="G31" i="22" s="1"/>
  <c r="E17" i="22"/>
  <c r="E27" i="22" s="1"/>
  <c r="E28" i="22" s="1"/>
  <c r="E29" i="22" s="1"/>
  <c r="E30" i="22" s="1"/>
  <c r="E31" i="22" s="1"/>
  <c r="H18" i="22"/>
  <c r="F18" i="22"/>
  <c r="K20" i="12"/>
  <c r="D18" i="22"/>
  <c r="L20" i="22"/>
  <c r="E191" i="29"/>
  <c r="Q5" i="23" s="1"/>
  <c r="F190" i="29"/>
  <c r="Q181" i="12" l="1"/>
  <c r="V268" i="12"/>
  <c r="F19" i="22"/>
  <c r="G19" i="22" s="1"/>
  <c r="G32" i="22" s="1"/>
  <c r="G33" i="22" s="1"/>
  <c r="I18" i="22"/>
  <c r="H19" i="22"/>
  <c r="D19" i="22"/>
  <c r="G18" i="22"/>
  <c r="E18" i="22"/>
  <c r="H20" i="22"/>
  <c r="I20" i="22" s="1"/>
  <c r="K21" i="12"/>
  <c r="L21" i="22"/>
  <c r="E192" i="29"/>
  <c r="Q6" i="23" s="1"/>
  <c r="F191" i="29"/>
  <c r="V269" i="12" l="1"/>
  <c r="V270" i="12" s="1"/>
  <c r="V271" i="12" s="1"/>
  <c r="Q182" i="12"/>
  <c r="F32" i="22"/>
  <c r="F33" i="22" s="1"/>
  <c r="E19" i="22"/>
  <c r="E32" i="22" s="1"/>
  <c r="E33" i="22" s="1"/>
  <c r="D32" i="22"/>
  <c r="D33" i="22" s="1"/>
  <c r="I19" i="22"/>
  <c r="I32" i="22" s="1"/>
  <c r="I33" i="22" s="1"/>
  <c r="H32" i="22"/>
  <c r="H33" i="22" s="1"/>
  <c r="F20" i="22"/>
  <c r="G20" i="22" s="1"/>
  <c r="D20" i="22"/>
  <c r="E20" i="22" s="1"/>
  <c r="K22" i="12"/>
  <c r="L22" i="22"/>
  <c r="N59" i="22"/>
  <c r="E193" i="29"/>
  <c r="Q7" i="23" s="1"/>
  <c r="F192" i="29"/>
  <c r="Q183" i="12" l="1"/>
  <c r="V272" i="12"/>
  <c r="F22" i="22"/>
  <c r="L3" i="23"/>
  <c r="M11" i="14" s="1"/>
  <c r="F21" i="22"/>
  <c r="D21" i="22"/>
  <c r="H21" i="22"/>
  <c r="K23" i="12"/>
  <c r="D22" i="22"/>
  <c r="F59" i="22"/>
  <c r="E194" i="29"/>
  <c r="Q8" i="23" s="1"/>
  <c r="F193" i="29"/>
  <c r="Q184" i="12" l="1"/>
  <c r="V273" i="12"/>
  <c r="M26" i="11"/>
  <c r="L26" i="11"/>
  <c r="H22" i="22"/>
  <c r="I22" i="22" s="1"/>
  <c r="K24" i="12"/>
  <c r="C3" i="23"/>
  <c r="G22" i="22"/>
  <c r="E21" i="22"/>
  <c r="N11" i="14"/>
  <c r="O11" i="14" s="1"/>
  <c r="P11" i="14"/>
  <c r="Q11" i="14" s="1"/>
  <c r="I21" i="22"/>
  <c r="G21" i="22"/>
  <c r="L4" i="23"/>
  <c r="G60" i="22"/>
  <c r="E22" i="22"/>
  <c r="G61" i="22"/>
  <c r="E195" i="29"/>
  <c r="Q9" i="23" s="1"/>
  <c r="F194" i="29"/>
  <c r="Q185" i="12" l="1"/>
  <c r="V274" i="12"/>
  <c r="L6" i="12"/>
  <c r="G62" i="22"/>
  <c r="H4" i="23"/>
  <c r="I4" i="23" s="1"/>
  <c r="D4" i="23"/>
  <c r="C11" i="14"/>
  <c r="D11" i="14" s="1"/>
  <c r="E11" i="14" s="1"/>
  <c r="L5" i="23"/>
  <c r="I62" i="22"/>
  <c r="I61" i="22"/>
  <c r="H90" i="22"/>
  <c r="H89" i="22"/>
  <c r="I60" i="22"/>
  <c r="F195" i="29"/>
  <c r="E196" i="29"/>
  <c r="Q10" i="23" s="1"/>
  <c r="Q186" i="12" l="1"/>
  <c r="V275" i="12"/>
  <c r="E4" i="23"/>
  <c r="F4" i="23"/>
  <c r="G4" i="23" s="1"/>
  <c r="C25" i="23"/>
  <c r="C26" i="23" s="1"/>
  <c r="L20" i="27"/>
  <c r="F11" i="14"/>
  <c r="G11" i="14" s="1"/>
  <c r="N26" i="11"/>
  <c r="F26" i="11" s="1"/>
  <c r="E26" i="11"/>
  <c r="C26" i="11"/>
  <c r="L6" i="23"/>
  <c r="H91" i="22"/>
  <c r="E197" i="29"/>
  <c r="Q11" i="23" s="1"/>
  <c r="F196" i="29"/>
  <c r="L7" i="12" l="1"/>
  <c r="G20" i="27"/>
  <c r="B20" i="27"/>
  <c r="D5" i="23"/>
  <c r="H5" i="23"/>
  <c r="F5" i="23"/>
  <c r="L7" i="23"/>
  <c r="E198" i="29"/>
  <c r="Q12" i="23" s="1"/>
  <c r="F197" i="29"/>
  <c r="V276" i="12" l="1"/>
  <c r="V277" i="12" s="1"/>
  <c r="V278" i="12" s="1"/>
  <c r="Q187" i="12"/>
  <c r="G5" i="23"/>
  <c r="G25" i="23" s="1"/>
  <c r="G26" i="23" s="1"/>
  <c r="F25" i="23"/>
  <c r="F26" i="23" s="1"/>
  <c r="I5" i="23"/>
  <c r="I25" i="23" s="1"/>
  <c r="I26" i="23" s="1"/>
  <c r="H25" i="23"/>
  <c r="H26" i="23" s="1"/>
  <c r="E5" i="23"/>
  <c r="E25" i="23" s="1"/>
  <c r="E26" i="23" s="1"/>
  <c r="D25" i="23"/>
  <c r="D26" i="23" s="1"/>
  <c r="D6" i="23"/>
  <c r="E6" i="23" s="1"/>
  <c r="F6" i="23"/>
  <c r="G6" i="23" s="1"/>
  <c r="H6" i="23"/>
  <c r="L8" i="12"/>
  <c r="L8" i="23"/>
  <c r="D7" i="23"/>
  <c r="F7" i="23"/>
  <c r="H7" i="23"/>
  <c r="L9" i="12"/>
  <c r="E199" i="29"/>
  <c r="Q13" i="23" s="1"/>
  <c r="F198" i="29"/>
  <c r="V280" i="12" l="1"/>
  <c r="Q189" i="12"/>
  <c r="Q188" i="12"/>
  <c r="V279" i="12"/>
  <c r="I6" i="23"/>
  <c r="L9" i="23"/>
  <c r="I7" i="23"/>
  <c r="G7" i="23"/>
  <c r="E7" i="23"/>
  <c r="E200" i="29"/>
  <c r="Q14" i="23" s="1"/>
  <c r="F199" i="29"/>
  <c r="D8" i="23" l="1"/>
  <c r="L10" i="12"/>
  <c r="F8" i="23"/>
  <c r="H8" i="23"/>
  <c r="H9" i="23"/>
  <c r="I9" i="23" s="1"/>
  <c r="L10" i="23"/>
  <c r="E201" i="29"/>
  <c r="Q15" i="23" s="1"/>
  <c r="F200" i="29"/>
  <c r="Q190" i="12" l="1"/>
  <c r="V281" i="12"/>
  <c r="C27" i="23"/>
  <c r="C28" i="23" s="1"/>
  <c r="C29" i="23" s="1"/>
  <c r="G8" i="23"/>
  <c r="I8" i="23"/>
  <c r="E8" i="23"/>
  <c r="F9" i="23"/>
  <c r="G9" i="23" s="1"/>
  <c r="D9" i="23"/>
  <c r="E9" i="23" s="1"/>
  <c r="L11" i="12"/>
  <c r="L11" i="23"/>
  <c r="F201" i="29"/>
  <c r="E202" i="29"/>
  <c r="Q16" i="23" s="1"/>
  <c r="V282" i="12" l="1"/>
  <c r="Q191" i="12"/>
  <c r="F10" i="23"/>
  <c r="H10" i="23"/>
  <c r="L12" i="12"/>
  <c r="D10" i="23"/>
  <c r="L12" i="23"/>
  <c r="F202" i="29"/>
  <c r="E203" i="29"/>
  <c r="Q17" i="23" s="1"/>
  <c r="Q192" i="12" l="1"/>
  <c r="V283" i="12"/>
  <c r="V284" i="12" s="1"/>
  <c r="V285" i="12" s="1"/>
  <c r="V286" i="12" s="1"/>
  <c r="E10" i="23"/>
  <c r="E27" i="23" s="1"/>
  <c r="E28" i="23" s="1"/>
  <c r="E29" i="23" s="1"/>
  <c r="D27" i="23"/>
  <c r="D28" i="23" s="1"/>
  <c r="D29" i="23" s="1"/>
  <c r="I10" i="23"/>
  <c r="I27" i="23" s="1"/>
  <c r="I28" i="23" s="1"/>
  <c r="I29" i="23" s="1"/>
  <c r="H27" i="23"/>
  <c r="H28" i="23" s="1"/>
  <c r="H29" i="23" s="1"/>
  <c r="G10" i="23"/>
  <c r="G27" i="23" s="1"/>
  <c r="G28" i="23" s="1"/>
  <c r="G29" i="23" s="1"/>
  <c r="F27" i="23"/>
  <c r="F28" i="23" s="1"/>
  <c r="F29" i="23" s="1"/>
  <c r="F11" i="23"/>
  <c r="G11" i="23" s="1"/>
  <c r="H11" i="23"/>
  <c r="I11" i="23" s="1"/>
  <c r="L13" i="12"/>
  <c r="D11" i="23"/>
  <c r="E11" i="23" s="1"/>
  <c r="F12" i="23"/>
  <c r="L13" i="23"/>
  <c r="F203" i="29"/>
  <c r="E204" i="29"/>
  <c r="Q18" i="23" s="1"/>
  <c r="Q193" i="12" l="1"/>
  <c r="V287" i="12"/>
  <c r="L15" i="12"/>
  <c r="G12" i="23"/>
  <c r="D12" i="23"/>
  <c r="L14" i="12"/>
  <c r="H12" i="23"/>
  <c r="L14" i="23"/>
  <c r="E205" i="29"/>
  <c r="Q19" i="23" s="1"/>
  <c r="F204" i="29"/>
  <c r="Q195" i="12" l="1"/>
  <c r="V289" i="12"/>
  <c r="Q194" i="12"/>
  <c r="V288" i="12"/>
  <c r="C30" i="23"/>
  <c r="C31" i="23" s="1"/>
  <c r="H13" i="23"/>
  <c r="I13" i="23" s="1"/>
  <c r="D13" i="23"/>
  <c r="E13" i="23" s="1"/>
  <c r="F13" i="23"/>
  <c r="G13" i="23" s="1"/>
  <c r="E12" i="23"/>
  <c r="I12" i="23"/>
  <c r="L15" i="23"/>
  <c r="E206" i="29"/>
  <c r="Q20" i="23" s="1"/>
  <c r="F205" i="29"/>
  <c r="F14" i="23" l="1"/>
  <c r="L16" i="12"/>
  <c r="H14" i="23"/>
  <c r="D14" i="23"/>
  <c r="L16" i="23"/>
  <c r="F206" i="29"/>
  <c r="E207" i="29"/>
  <c r="Q21" i="23" s="1"/>
  <c r="V290" i="12" l="1"/>
  <c r="V291" i="12" s="1"/>
  <c r="V292" i="12" s="1"/>
  <c r="Q196" i="12"/>
  <c r="I14" i="23"/>
  <c r="I30" i="23" s="1"/>
  <c r="I31" i="23" s="1"/>
  <c r="H30" i="23"/>
  <c r="H31" i="23" s="1"/>
  <c r="E14" i="23"/>
  <c r="E30" i="23" s="1"/>
  <c r="E31" i="23" s="1"/>
  <c r="D30" i="23"/>
  <c r="D31" i="23" s="1"/>
  <c r="G14" i="23"/>
  <c r="G30" i="23" s="1"/>
  <c r="G31" i="23" s="1"/>
  <c r="F30" i="23"/>
  <c r="F31" i="23" s="1"/>
  <c r="F15" i="23"/>
  <c r="G15" i="23" s="1"/>
  <c r="D15" i="23"/>
  <c r="E15" i="23" s="1"/>
  <c r="H15" i="23"/>
  <c r="L17" i="12"/>
  <c r="L17" i="23"/>
  <c r="H16" i="23"/>
  <c r="D16" i="23"/>
  <c r="L18" i="12"/>
  <c r="F16" i="23"/>
  <c r="E208" i="29"/>
  <c r="Q22" i="23" s="1"/>
  <c r="F207" i="29"/>
  <c r="Q198" i="12" l="1"/>
  <c r="V294" i="12"/>
  <c r="Q197" i="12"/>
  <c r="V293" i="12"/>
  <c r="I15" i="23"/>
  <c r="H17" i="23"/>
  <c r="I17" i="23" s="1"/>
  <c r="L18" i="23"/>
  <c r="G16" i="23"/>
  <c r="E16" i="23"/>
  <c r="I16" i="23"/>
  <c r="E209" i="29"/>
  <c r="Q23" i="23" s="1"/>
  <c r="F208" i="29"/>
  <c r="D17" i="23" l="1"/>
  <c r="E17" i="23" s="1"/>
  <c r="L19" i="12"/>
  <c r="F17" i="23"/>
  <c r="G17" i="23" s="1"/>
  <c r="F18" i="23"/>
  <c r="G18" i="23" s="1"/>
  <c r="L19" i="23"/>
  <c r="F209" i="29"/>
  <c r="E210" i="29"/>
  <c r="Q24" i="23" s="1"/>
  <c r="V295" i="12" l="1"/>
  <c r="Q199" i="12"/>
  <c r="C32" i="23"/>
  <c r="C33" i="23" s="1"/>
  <c r="D18" i="23"/>
  <c r="E18" i="23" s="1"/>
  <c r="L20" i="12"/>
  <c r="H18" i="23"/>
  <c r="I18" i="23" s="1"/>
  <c r="F19" i="23"/>
  <c r="L20" i="23"/>
  <c r="F210" i="29"/>
  <c r="E211" i="29"/>
  <c r="Q4" i="24" s="1"/>
  <c r="V296" i="12" l="1"/>
  <c r="Q200" i="12"/>
  <c r="G19" i="23"/>
  <c r="G32" i="23" s="1"/>
  <c r="G33" i="23" s="1"/>
  <c r="F32" i="23"/>
  <c r="F33" i="23" s="1"/>
  <c r="D19" i="23"/>
  <c r="H19" i="23"/>
  <c r="L21" i="12"/>
  <c r="L21" i="23"/>
  <c r="E212" i="29"/>
  <c r="Q5" i="24" s="1"/>
  <c r="F211" i="29"/>
  <c r="Q201" i="12" l="1"/>
  <c r="V297" i="12"/>
  <c r="V298" i="12" s="1"/>
  <c r="V299" i="12" s="1"/>
  <c r="E19" i="23"/>
  <c r="E32" i="23" s="1"/>
  <c r="E33" i="23" s="1"/>
  <c r="D32" i="23"/>
  <c r="D33" i="23" s="1"/>
  <c r="I19" i="23"/>
  <c r="I32" i="23" s="1"/>
  <c r="I33" i="23" s="1"/>
  <c r="H32" i="23"/>
  <c r="H33" i="23" s="1"/>
  <c r="H20" i="23"/>
  <c r="F20" i="23"/>
  <c r="G20" i="23" s="1"/>
  <c r="D20" i="23"/>
  <c r="L22" i="12"/>
  <c r="L22" i="23"/>
  <c r="L23" i="12"/>
  <c r="H21" i="23"/>
  <c r="D21" i="23"/>
  <c r="F21" i="23"/>
  <c r="E213" i="29"/>
  <c r="Q6" i="24" s="1"/>
  <c r="F212" i="29"/>
  <c r="Q203" i="12" l="1"/>
  <c r="V301" i="12"/>
  <c r="Q202" i="12"/>
  <c r="V300" i="12"/>
  <c r="L24" i="12"/>
  <c r="E20" i="23"/>
  <c r="I20" i="23"/>
  <c r="L23" i="23"/>
  <c r="G21" i="23"/>
  <c r="E21" i="23"/>
  <c r="I21" i="23"/>
  <c r="E214" i="29"/>
  <c r="Q7" i="24" s="1"/>
  <c r="F213" i="29"/>
  <c r="Q204" i="12" l="1"/>
  <c r="V302" i="12"/>
  <c r="D22" i="23"/>
  <c r="E22" i="23" s="1"/>
  <c r="H22" i="23"/>
  <c r="I22" i="23" s="1"/>
  <c r="F22" i="23"/>
  <c r="G22" i="23" s="1"/>
  <c r="D23" i="23"/>
  <c r="E23" i="23" s="1"/>
  <c r="L24" i="23"/>
  <c r="F214" i="29"/>
  <c r="E215" i="29"/>
  <c r="Q8" i="24" s="1"/>
  <c r="C34" i="23" l="1"/>
  <c r="L23" i="24"/>
  <c r="N58" i="23"/>
  <c r="L3" i="24"/>
  <c r="H23" i="23"/>
  <c r="I23" i="23" s="1"/>
  <c r="F23" i="23"/>
  <c r="G23" i="23" s="1"/>
  <c r="L25" i="12"/>
  <c r="L4" i="24"/>
  <c r="E216" i="29"/>
  <c r="Q9" i="24" s="1"/>
  <c r="F215" i="29"/>
  <c r="Q205" i="12" l="1"/>
  <c r="V303" i="12"/>
  <c r="C3" i="24"/>
  <c r="C23" i="24" s="1"/>
  <c r="C24" i="24"/>
  <c r="L26" i="12"/>
  <c r="F58" i="23"/>
  <c r="D24" i="23"/>
  <c r="H24" i="23"/>
  <c r="F24" i="23"/>
  <c r="L5" i="24"/>
  <c r="M12" i="14"/>
  <c r="F216" i="29"/>
  <c r="E217" i="29"/>
  <c r="Q10" i="24" s="1"/>
  <c r="V304" i="12" l="1"/>
  <c r="V305" i="12" s="1"/>
  <c r="V306" i="12" s="1"/>
  <c r="Q206" i="12"/>
  <c r="L27" i="11"/>
  <c r="M27" i="11"/>
  <c r="H5" i="24"/>
  <c r="I5" i="24" s="1"/>
  <c r="F23" i="24"/>
  <c r="F34" i="23"/>
  <c r="H34" i="23"/>
  <c r="H23" i="24"/>
  <c r="D34" i="23"/>
  <c r="D23" i="24"/>
  <c r="I24" i="23"/>
  <c r="G61" i="23"/>
  <c r="E24" i="23"/>
  <c r="G59" i="23"/>
  <c r="P12" i="14"/>
  <c r="Q12" i="14" s="1"/>
  <c r="N12" i="14"/>
  <c r="O12" i="14" s="1"/>
  <c r="G24" i="23"/>
  <c r="G60" i="23"/>
  <c r="D5" i="24"/>
  <c r="E5" i="24" s="1"/>
  <c r="M7" i="12"/>
  <c r="L6" i="24"/>
  <c r="M6" i="12"/>
  <c r="H4" i="24"/>
  <c r="H24" i="24" s="1"/>
  <c r="E218" i="29"/>
  <c r="Q11" i="24" s="1"/>
  <c r="F217" i="29"/>
  <c r="Q208" i="12" l="1"/>
  <c r="V309" i="12"/>
  <c r="V307" i="12"/>
  <c r="V308" i="12" s="1"/>
  <c r="Q207" i="12"/>
  <c r="E23" i="24"/>
  <c r="E34" i="23"/>
  <c r="I34" i="23"/>
  <c r="I23" i="24"/>
  <c r="G34" i="23"/>
  <c r="G23" i="24"/>
  <c r="I60" i="23"/>
  <c r="H89" i="23"/>
  <c r="H88" i="23"/>
  <c r="I59" i="23"/>
  <c r="H90" i="23"/>
  <c r="I61" i="23"/>
  <c r="M8" i="12"/>
  <c r="D4" i="24"/>
  <c r="L7" i="24"/>
  <c r="F4" i="24"/>
  <c r="I4" i="24"/>
  <c r="I24" i="24" s="1"/>
  <c r="C12" i="14"/>
  <c r="F12" i="14" s="1"/>
  <c r="G12" i="14" s="1"/>
  <c r="F5" i="24"/>
  <c r="G5" i="24" s="1"/>
  <c r="E219" i="29"/>
  <c r="Q12" i="24" s="1"/>
  <c r="F218" i="29"/>
  <c r="V310" i="12" l="1"/>
  <c r="Q209" i="12"/>
  <c r="C25" i="24"/>
  <c r="C26" i="24" s="1"/>
  <c r="G4" i="24"/>
  <c r="G24" i="24" s="1"/>
  <c r="F24" i="24"/>
  <c r="E4" i="24"/>
  <c r="E24" i="24" s="1"/>
  <c r="D24" i="24"/>
  <c r="F6" i="24"/>
  <c r="G6" i="24" s="1"/>
  <c r="D6" i="24"/>
  <c r="E6" i="24" s="1"/>
  <c r="H6" i="24"/>
  <c r="I6" i="24" s="1"/>
  <c r="L8" i="24"/>
  <c r="N27" i="11"/>
  <c r="F27" i="11" s="1"/>
  <c r="C27" i="11"/>
  <c r="E27" i="11"/>
  <c r="L21" i="27"/>
  <c r="D12" i="14"/>
  <c r="E12" i="14" s="1"/>
  <c r="E220" i="29"/>
  <c r="Q13" i="24" s="1"/>
  <c r="F219" i="29"/>
  <c r="M9" i="12" l="1"/>
  <c r="H7" i="24"/>
  <c r="H25" i="24" s="1"/>
  <c r="H26" i="24" s="1"/>
  <c r="F7" i="24"/>
  <c r="F25" i="24" s="1"/>
  <c r="F26" i="24" s="1"/>
  <c r="D7" i="24"/>
  <c r="D25" i="24" s="1"/>
  <c r="D26" i="24" s="1"/>
  <c r="L9" i="24"/>
  <c r="D8" i="24"/>
  <c r="F8" i="24"/>
  <c r="M10" i="12"/>
  <c r="H8" i="24"/>
  <c r="G21" i="27"/>
  <c r="B21" i="27"/>
  <c r="E221" i="29"/>
  <c r="Q14" i="24" s="1"/>
  <c r="F220" i="29"/>
  <c r="V314" i="12" l="1"/>
  <c r="Q211" i="12"/>
  <c r="V311" i="12"/>
  <c r="V312" i="12" s="1"/>
  <c r="V313" i="12" s="1"/>
  <c r="Q210" i="12"/>
  <c r="H9" i="24"/>
  <c r="I9" i="24" s="1"/>
  <c r="E7" i="24"/>
  <c r="E25" i="24" s="1"/>
  <c r="E26" i="24" s="1"/>
  <c r="G7" i="24"/>
  <c r="G25" i="24" s="1"/>
  <c r="G26" i="24" s="1"/>
  <c r="I7" i="24"/>
  <c r="I25" i="24" s="1"/>
  <c r="I26" i="24" s="1"/>
  <c r="L10" i="24"/>
  <c r="G8" i="24"/>
  <c r="I8" i="24"/>
  <c r="E8" i="24"/>
  <c r="F221" i="29"/>
  <c r="E222" i="29"/>
  <c r="Q15" i="24" s="1"/>
  <c r="M11" i="12" l="1"/>
  <c r="F9" i="24"/>
  <c r="G9" i="24" s="1"/>
  <c r="D9" i="24"/>
  <c r="H10" i="24"/>
  <c r="I10" i="24" s="1"/>
  <c r="L11" i="24"/>
  <c r="E223" i="29"/>
  <c r="Q16" i="24" s="1"/>
  <c r="F222" i="29"/>
  <c r="Q212" i="12" l="1"/>
  <c r="V315" i="12"/>
  <c r="E9" i="24"/>
  <c r="F10" i="24"/>
  <c r="G10" i="24" s="1"/>
  <c r="D10" i="24"/>
  <c r="E10" i="24" s="1"/>
  <c r="M12" i="12"/>
  <c r="F11" i="24"/>
  <c r="G11" i="24" s="1"/>
  <c r="L12" i="24"/>
  <c r="E224" i="29"/>
  <c r="Q17" i="24" s="1"/>
  <c r="F223" i="29"/>
  <c r="V316" i="12" l="1"/>
  <c r="Q213" i="12"/>
  <c r="C27" i="24"/>
  <c r="C28" i="24" s="1"/>
  <c r="M13" i="12"/>
  <c r="H11" i="24"/>
  <c r="I11" i="24" s="1"/>
  <c r="D11" i="24"/>
  <c r="L13" i="24"/>
  <c r="E225" i="29"/>
  <c r="Q18" i="24" s="1"/>
  <c r="F224" i="29"/>
  <c r="Q214" i="12" l="1"/>
  <c r="V317" i="12"/>
  <c r="E11" i="24"/>
  <c r="M14" i="12"/>
  <c r="F12" i="24"/>
  <c r="H12" i="24"/>
  <c r="H27" i="24" s="1"/>
  <c r="H28" i="24" s="1"/>
  <c r="D12" i="24"/>
  <c r="D27" i="24" s="1"/>
  <c r="D28" i="24" s="1"/>
  <c r="L14" i="24"/>
  <c r="F13" i="24"/>
  <c r="D13" i="24"/>
  <c r="H13" i="24"/>
  <c r="M15" i="12"/>
  <c r="E226" i="29"/>
  <c r="Q19" i="24" s="1"/>
  <c r="F225" i="29"/>
  <c r="V321" i="12" l="1"/>
  <c r="Q216" i="12"/>
  <c r="Q215" i="12"/>
  <c r="V318" i="12"/>
  <c r="V319" i="12" s="1"/>
  <c r="V320" i="12" s="1"/>
  <c r="G12" i="24"/>
  <c r="G27" i="24" s="1"/>
  <c r="G28" i="24" s="1"/>
  <c r="F27" i="24"/>
  <c r="F28" i="24" s="1"/>
  <c r="M16" i="12"/>
  <c r="E12" i="24"/>
  <c r="E27" i="24" s="1"/>
  <c r="E28" i="24" s="1"/>
  <c r="I12" i="24"/>
  <c r="I27" i="24" s="1"/>
  <c r="I28" i="24" s="1"/>
  <c r="L15" i="24"/>
  <c r="G13" i="24"/>
  <c r="E13" i="24"/>
  <c r="I13" i="24"/>
  <c r="E227" i="29"/>
  <c r="Q20" i="24" s="1"/>
  <c r="F226" i="29"/>
  <c r="Q217" i="12" l="1"/>
  <c r="V322" i="12"/>
  <c r="F14" i="24"/>
  <c r="G14" i="24" s="1"/>
  <c r="D14" i="24"/>
  <c r="E14" i="24" s="1"/>
  <c r="H15" i="24"/>
  <c r="I15" i="24" s="1"/>
  <c r="H14" i="24"/>
  <c r="I14" i="24" s="1"/>
  <c r="L16" i="24"/>
  <c r="E228" i="29"/>
  <c r="Q21" i="24" s="1"/>
  <c r="F227" i="29"/>
  <c r="M17" i="12" l="1"/>
  <c r="D15" i="24"/>
  <c r="E15" i="24" s="1"/>
  <c r="F15" i="24"/>
  <c r="G15" i="24" s="1"/>
  <c r="F16" i="24"/>
  <c r="G16" i="24" s="1"/>
  <c r="L17" i="24"/>
  <c r="E229" i="29"/>
  <c r="Q22" i="24" s="1"/>
  <c r="L22" i="24" s="1"/>
  <c r="F228" i="29"/>
  <c r="Q218" i="12" l="1"/>
  <c r="V323" i="12"/>
  <c r="L3" i="25"/>
  <c r="C29" i="24"/>
  <c r="C30" i="24" s="1"/>
  <c r="C31" i="24" s="1"/>
  <c r="H16" i="24"/>
  <c r="I16" i="24" s="1"/>
  <c r="D16" i="24"/>
  <c r="E16" i="24" s="1"/>
  <c r="M18" i="12"/>
  <c r="L18" i="24"/>
  <c r="E230" i="29"/>
  <c r="Q4" i="25" s="1"/>
  <c r="F229" i="29"/>
  <c r="V324" i="12" l="1"/>
  <c r="Q219" i="12"/>
  <c r="C3" i="25"/>
  <c r="H22" i="24"/>
  <c r="I22" i="24" s="1"/>
  <c r="F22" i="24"/>
  <c r="G22" i="24" s="1"/>
  <c r="D17" i="24"/>
  <c r="M19" i="12"/>
  <c r="F17" i="24"/>
  <c r="H17" i="24"/>
  <c r="H29" i="24" s="1"/>
  <c r="H30" i="24" s="1"/>
  <c r="H31" i="24" s="1"/>
  <c r="L19" i="24"/>
  <c r="H18" i="24"/>
  <c r="M20" i="12"/>
  <c r="F18" i="24"/>
  <c r="D18" i="24"/>
  <c r="E231" i="29"/>
  <c r="Q5" i="25" s="1"/>
  <c r="F230" i="29"/>
  <c r="Q221" i="12" l="1"/>
  <c r="V329" i="12"/>
  <c r="V325" i="12"/>
  <c r="V326" i="12" s="1"/>
  <c r="V327" i="12" s="1"/>
  <c r="V328" i="12" s="1"/>
  <c r="Q220" i="12"/>
  <c r="E17" i="24"/>
  <c r="E29" i="24" s="1"/>
  <c r="E30" i="24" s="1"/>
  <c r="E31" i="24" s="1"/>
  <c r="D29" i="24"/>
  <c r="D30" i="24" s="1"/>
  <c r="D31" i="24" s="1"/>
  <c r="G17" i="24"/>
  <c r="G29" i="24" s="1"/>
  <c r="G30" i="24" s="1"/>
  <c r="G31" i="24" s="1"/>
  <c r="F29" i="24"/>
  <c r="F30" i="24" s="1"/>
  <c r="F31" i="24" s="1"/>
  <c r="I17" i="24"/>
  <c r="I29" i="24" s="1"/>
  <c r="I30" i="24" s="1"/>
  <c r="I31" i="24" s="1"/>
  <c r="L20" i="24"/>
  <c r="G18" i="24"/>
  <c r="I18" i="24"/>
  <c r="E18" i="24"/>
  <c r="E232" i="29"/>
  <c r="Q6" i="25" s="1"/>
  <c r="F231" i="29"/>
  <c r="L21" i="24" l="1"/>
  <c r="D19" i="24"/>
  <c r="H19" i="24"/>
  <c r="F19" i="24"/>
  <c r="M21" i="12"/>
  <c r="E233" i="29"/>
  <c r="Q7" i="25" s="1"/>
  <c r="F232" i="29"/>
  <c r="V330" i="12" l="1"/>
  <c r="Q222" i="12"/>
  <c r="C32" i="24"/>
  <c r="C33" i="24" s="1"/>
  <c r="E19" i="24"/>
  <c r="G19" i="24"/>
  <c r="I19" i="24"/>
  <c r="H20" i="24"/>
  <c r="F20" i="24"/>
  <c r="D20" i="24"/>
  <c r="M22" i="12"/>
  <c r="E234" i="29"/>
  <c r="Q8" i="25" s="1"/>
  <c r="F233" i="29"/>
  <c r="V331" i="12" l="1"/>
  <c r="Q223" i="12"/>
  <c r="D22" i="24"/>
  <c r="F21" i="24"/>
  <c r="F32" i="24" s="1"/>
  <c r="F33" i="24" s="1"/>
  <c r="H21" i="24"/>
  <c r="H32" i="24" s="1"/>
  <c r="H33" i="24" s="1"/>
  <c r="D21" i="24"/>
  <c r="D32" i="24" s="1"/>
  <c r="D33" i="24" s="1"/>
  <c r="M23" i="12"/>
  <c r="M13" i="14"/>
  <c r="E20" i="24"/>
  <c r="G20" i="24"/>
  <c r="I20" i="24"/>
  <c r="N58" i="24"/>
  <c r="F234" i="29"/>
  <c r="E235" i="29"/>
  <c r="Q9" i="25" s="1"/>
  <c r="V332" i="12" l="1"/>
  <c r="V333" i="12" s="1"/>
  <c r="V334" i="12" s="1"/>
  <c r="Q224" i="12"/>
  <c r="M28" i="11"/>
  <c r="L28" i="11"/>
  <c r="E22" i="24"/>
  <c r="N13" i="14"/>
  <c r="O13" i="14" s="1"/>
  <c r="P13" i="14"/>
  <c r="Q13" i="14" s="1"/>
  <c r="E21" i="24"/>
  <c r="E32" i="24" s="1"/>
  <c r="E33" i="24" s="1"/>
  <c r="I21" i="24"/>
  <c r="I32" i="24" s="1"/>
  <c r="I33" i="24" s="1"/>
  <c r="G21" i="24"/>
  <c r="G32" i="24" s="1"/>
  <c r="G33" i="24" s="1"/>
  <c r="L4" i="25"/>
  <c r="G61" i="24"/>
  <c r="F58" i="24"/>
  <c r="C13" i="14"/>
  <c r="F235" i="29"/>
  <c r="E236" i="29"/>
  <c r="Q10" i="25" s="1"/>
  <c r="D13" i="14" l="1"/>
  <c r="E13" i="14" s="1"/>
  <c r="F13" i="14"/>
  <c r="G13" i="14" s="1"/>
  <c r="H4" i="25"/>
  <c r="I4" i="25" s="1"/>
  <c r="L5" i="25"/>
  <c r="G60" i="24"/>
  <c r="G59" i="24"/>
  <c r="L22" i="27"/>
  <c r="G22" i="27" s="1"/>
  <c r="I61" i="24"/>
  <c r="H90" i="24"/>
  <c r="H89" i="24"/>
  <c r="I60" i="24"/>
  <c r="E237" i="29"/>
  <c r="Q11" i="25" s="1"/>
  <c r="F236" i="29"/>
  <c r="H5" i="25" l="1"/>
  <c r="I5" i="25" s="1"/>
  <c r="F4" i="25"/>
  <c r="G4" i="25" s="1"/>
  <c r="N6" i="12"/>
  <c r="D4" i="25"/>
  <c r="L6" i="25"/>
  <c r="C28" i="11"/>
  <c r="N28" i="11"/>
  <c r="F28" i="11" s="1"/>
  <c r="E28" i="11"/>
  <c r="B22" i="27"/>
  <c r="F237" i="29"/>
  <c r="E238" i="29"/>
  <c r="Q12" i="25" s="1"/>
  <c r="Q226" i="12" l="1"/>
  <c r="V336" i="12"/>
  <c r="F5" i="25"/>
  <c r="G5" i="25" s="1"/>
  <c r="D5" i="25"/>
  <c r="E5" i="25" s="1"/>
  <c r="N7" i="12"/>
  <c r="E4" i="25"/>
  <c r="N8" i="12"/>
  <c r="L7" i="25"/>
  <c r="I59" i="24"/>
  <c r="H88" i="24"/>
  <c r="E239" i="29"/>
  <c r="Q13" i="25" s="1"/>
  <c r="F238" i="29"/>
  <c r="Q228" i="12" l="1"/>
  <c r="V338" i="12"/>
  <c r="Q227" i="12"/>
  <c r="V337" i="12"/>
  <c r="C26" i="25"/>
  <c r="C27" i="25" s="1"/>
  <c r="F6" i="25"/>
  <c r="G6" i="25" s="1"/>
  <c r="D6" i="25"/>
  <c r="H6" i="25"/>
  <c r="I6" i="25" s="1"/>
  <c r="L8" i="25"/>
  <c r="F239" i="29"/>
  <c r="E240" i="29"/>
  <c r="Q14" i="25" s="1"/>
  <c r="D7" i="25" l="1"/>
  <c r="E7" i="25" s="1"/>
  <c r="E26" i="25" s="1"/>
  <c r="E27" i="25" s="1"/>
  <c r="F7" i="25"/>
  <c r="G7" i="25" s="1"/>
  <c r="G26" i="25" s="1"/>
  <c r="G27" i="25" s="1"/>
  <c r="H7" i="25"/>
  <c r="E6" i="25"/>
  <c r="N9" i="12"/>
  <c r="L9" i="25"/>
  <c r="E241" i="29"/>
  <c r="Q15" i="25" s="1"/>
  <c r="F240" i="29"/>
  <c r="F26" i="25" l="1"/>
  <c r="F27" i="25" s="1"/>
  <c r="V339" i="12"/>
  <c r="V340" i="12" s="1"/>
  <c r="V341" i="12" s="1"/>
  <c r="Q229" i="12"/>
  <c r="D26" i="25"/>
  <c r="D27" i="25" s="1"/>
  <c r="I7" i="25"/>
  <c r="I26" i="25" s="1"/>
  <c r="I27" i="25" s="1"/>
  <c r="H26" i="25"/>
  <c r="H27" i="25" s="1"/>
  <c r="H8" i="25"/>
  <c r="I8" i="25" s="1"/>
  <c r="F8" i="25"/>
  <c r="N10" i="12"/>
  <c r="N11" i="12"/>
  <c r="D8" i="25"/>
  <c r="L10" i="25"/>
  <c r="F241" i="29"/>
  <c r="E242" i="29"/>
  <c r="Q16" i="25" s="1"/>
  <c r="V343" i="12" l="1"/>
  <c r="Q231" i="12"/>
  <c r="V342" i="12"/>
  <c r="Q230" i="12"/>
  <c r="D9" i="25"/>
  <c r="E9" i="25" s="1"/>
  <c r="H9" i="25"/>
  <c r="I9" i="25" s="1"/>
  <c r="G8" i="25"/>
  <c r="E8" i="25"/>
  <c r="F9" i="25"/>
  <c r="G9" i="25" s="1"/>
  <c r="D10" i="25"/>
  <c r="E10" i="25" s="1"/>
  <c r="L11" i="25"/>
  <c r="E243" i="29"/>
  <c r="Q17" i="25" s="1"/>
  <c r="F242" i="29"/>
  <c r="N12" i="12" l="1"/>
  <c r="F10" i="25"/>
  <c r="G10" i="25" s="1"/>
  <c r="H10" i="25"/>
  <c r="I10" i="25" s="1"/>
  <c r="N13" i="12"/>
  <c r="L12" i="25"/>
  <c r="E244" i="29"/>
  <c r="Q18" i="25" s="1"/>
  <c r="F243" i="29"/>
  <c r="Q233" i="12" l="1"/>
  <c r="V345" i="12"/>
  <c r="Q232" i="12"/>
  <c r="V344" i="12"/>
  <c r="C28" i="25"/>
  <c r="C29" i="25" s="1"/>
  <c r="F11" i="25"/>
  <c r="G11" i="25" s="1"/>
  <c r="D11" i="25"/>
  <c r="H11" i="25"/>
  <c r="I11" i="25" s="1"/>
  <c r="L13" i="25"/>
  <c r="E245" i="29"/>
  <c r="Q19" i="25" s="1"/>
  <c r="F244" i="29"/>
  <c r="H12" i="25" l="1"/>
  <c r="E11" i="25"/>
  <c r="D12" i="25"/>
  <c r="F12" i="25"/>
  <c r="N14" i="12"/>
  <c r="L14" i="25"/>
  <c r="E246" i="29"/>
  <c r="Q20" i="25" s="1"/>
  <c r="F245" i="29"/>
  <c r="Q234" i="12" l="1"/>
  <c r="V346" i="12"/>
  <c r="V347" i="12" s="1"/>
  <c r="V348" i="12" s="1"/>
  <c r="E12" i="25"/>
  <c r="E28" i="25" s="1"/>
  <c r="E29" i="25" s="1"/>
  <c r="D28" i="25"/>
  <c r="D29" i="25" s="1"/>
  <c r="I12" i="25"/>
  <c r="I28" i="25" s="1"/>
  <c r="I29" i="25" s="1"/>
  <c r="H28" i="25"/>
  <c r="H29" i="25" s="1"/>
  <c r="G12" i="25"/>
  <c r="G28" i="25" s="1"/>
  <c r="G29" i="25" s="1"/>
  <c r="F28" i="25"/>
  <c r="F29" i="25" s="1"/>
  <c r="N15" i="12"/>
  <c r="F13" i="25"/>
  <c r="D13" i="25"/>
  <c r="N16" i="12"/>
  <c r="H13" i="25"/>
  <c r="L15" i="25"/>
  <c r="E247" i="29"/>
  <c r="Q21" i="25" s="1"/>
  <c r="F246" i="29"/>
  <c r="V350" i="12" l="1"/>
  <c r="Q236" i="12"/>
  <c r="V349" i="12"/>
  <c r="Q235" i="12"/>
  <c r="G13" i="25"/>
  <c r="D14" i="25"/>
  <c r="E14" i="25" s="1"/>
  <c r="H14" i="25"/>
  <c r="I14" i="25" s="1"/>
  <c r="I13" i="25"/>
  <c r="E13" i="25"/>
  <c r="H15" i="25"/>
  <c r="I15" i="25" s="1"/>
  <c r="F14" i="25"/>
  <c r="G14" i="25" s="1"/>
  <c r="L16" i="25"/>
  <c r="E248" i="29"/>
  <c r="Q22" i="25" s="1"/>
  <c r="F247" i="29"/>
  <c r="F15" i="25" l="1"/>
  <c r="G15" i="25" s="1"/>
  <c r="N17" i="12"/>
  <c r="D15" i="25"/>
  <c r="E15" i="25" s="1"/>
  <c r="D16" i="25"/>
  <c r="E16" i="25" s="1"/>
  <c r="L17" i="25"/>
  <c r="E249" i="29"/>
  <c r="Q23" i="25" s="1"/>
  <c r="L23" i="25" s="1"/>
  <c r="F248" i="29"/>
  <c r="Q237" i="12" l="1"/>
  <c r="V351" i="12"/>
  <c r="C30" i="25"/>
  <c r="C31" i="25" s="1"/>
  <c r="N18" i="12"/>
  <c r="H16" i="25"/>
  <c r="I16" i="25" s="1"/>
  <c r="F16" i="25"/>
  <c r="G16" i="25" s="1"/>
  <c r="L18" i="25"/>
  <c r="E250" i="29"/>
  <c r="Q24" i="25" s="1"/>
  <c r="F249" i="29"/>
  <c r="V352" i="12" l="1"/>
  <c r="Q238" i="12"/>
  <c r="H17" i="25"/>
  <c r="I17" i="25" s="1"/>
  <c r="I30" i="25" s="1"/>
  <c r="I31" i="25" s="1"/>
  <c r="F17" i="25"/>
  <c r="N19" i="12"/>
  <c r="D17" i="25"/>
  <c r="L19" i="25"/>
  <c r="E251" i="29"/>
  <c r="Q25" i="25" s="1"/>
  <c r="L25" i="25" s="1"/>
  <c r="F250" i="29"/>
  <c r="Q239" i="12" l="1"/>
  <c r="V353" i="12"/>
  <c r="V354" i="12" s="1"/>
  <c r="V355" i="12" s="1"/>
  <c r="H30" i="25"/>
  <c r="H31" i="25" s="1"/>
  <c r="M14" i="14"/>
  <c r="E17" i="25"/>
  <c r="E30" i="25" s="1"/>
  <c r="E31" i="25" s="1"/>
  <c r="D30" i="25"/>
  <c r="D31" i="25" s="1"/>
  <c r="G17" i="25"/>
  <c r="G30" i="25" s="1"/>
  <c r="G31" i="25" s="1"/>
  <c r="F30" i="25"/>
  <c r="F31" i="25" s="1"/>
  <c r="N20" i="12"/>
  <c r="H19" i="25"/>
  <c r="I19" i="25" s="1"/>
  <c r="D18" i="25"/>
  <c r="F18" i="25"/>
  <c r="H18" i="25"/>
  <c r="F19" i="25"/>
  <c r="G19" i="25" s="1"/>
  <c r="L20" i="25"/>
  <c r="F251" i="29"/>
  <c r="V356" i="12" l="1"/>
  <c r="Q240" i="12"/>
  <c r="C34" i="25"/>
  <c r="C14" i="14"/>
  <c r="F14" i="14" s="1"/>
  <c r="G14" i="14" s="1"/>
  <c r="N27" i="12"/>
  <c r="H25" i="25"/>
  <c r="F25" i="25"/>
  <c r="P14" i="14"/>
  <c r="N14" i="14"/>
  <c r="D19" i="25"/>
  <c r="E19" i="25" s="1"/>
  <c r="N21" i="12"/>
  <c r="I18" i="25"/>
  <c r="E18" i="25"/>
  <c r="D20" i="25"/>
  <c r="E20" i="25" s="1"/>
  <c r="G18" i="25"/>
  <c r="L21" i="25"/>
  <c r="Q247" i="12" l="1"/>
  <c r="V365" i="12"/>
  <c r="V366" i="12" s="1"/>
  <c r="Q241" i="12"/>
  <c r="V357" i="12"/>
  <c r="G25" i="25"/>
  <c r="G34" i="25" s="1"/>
  <c r="F34" i="25"/>
  <c r="H34" i="25"/>
  <c r="I25" i="25"/>
  <c r="I34" i="25" s="1"/>
  <c r="N22" i="12"/>
  <c r="D21" i="25"/>
  <c r="E21" i="25" s="1"/>
  <c r="F20" i="25"/>
  <c r="G20" i="25" s="1"/>
  <c r="H20" i="25"/>
  <c r="I20" i="25" s="1"/>
  <c r="L24" i="25"/>
  <c r="L22" i="25"/>
  <c r="V358" i="12" l="1"/>
  <c r="Q242" i="12"/>
  <c r="C32" i="25"/>
  <c r="C33" i="25" s="1"/>
  <c r="N23" i="12"/>
  <c r="H21" i="25"/>
  <c r="I21" i="25" s="1"/>
  <c r="F21" i="25"/>
  <c r="G21" i="25" s="1"/>
  <c r="D24" i="25"/>
  <c r="E24" i="25" s="1"/>
  <c r="N25" i="12"/>
  <c r="N58" i="25"/>
  <c r="F23" i="25"/>
  <c r="H23" i="25"/>
  <c r="V363" i="12" l="1"/>
  <c r="Q245" i="12"/>
  <c r="Q243" i="12"/>
  <c r="V359" i="12"/>
  <c r="H22" i="25"/>
  <c r="I22" i="25" s="1"/>
  <c r="I32" i="25" s="1"/>
  <c r="I33" i="25" s="1"/>
  <c r="F22" i="25"/>
  <c r="F32" i="25" s="1"/>
  <c r="F33" i="25" s="1"/>
  <c r="N24" i="12"/>
  <c r="D22" i="25"/>
  <c r="D23" i="25"/>
  <c r="E23" i="25" s="1"/>
  <c r="F24" i="25"/>
  <c r="G24" i="25" s="1"/>
  <c r="H24" i="25"/>
  <c r="I24" i="25" s="1"/>
  <c r="D25" i="25"/>
  <c r="D34" i="25" s="1"/>
  <c r="F58" i="25"/>
  <c r="N26" i="12"/>
  <c r="G61" i="25"/>
  <c r="I23" i="25"/>
  <c r="G23" i="25"/>
  <c r="O39" i="14"/>
  <c r="Q14" i="14"/>
  <c r="O69" i="14" s="1"/>
  <c r="V364" i="12" l="1"/>
  <c r="Q246" i="12"/>
  <c r="V360" i="12"/>
  <c r="V361" i="12" s="1"/>
  <c r="V362" i="12" s="1"/>
  <c r="Q244" i="12"/>
  <c r="G22" i="25"/>
  <c r="G32" i="25" s="1"/>
  <c r="G33" i="25" s="1"/>
  <c r="H32" i="25"/>
  <c r="H33" i="25" s="1"/>
  <c r="E22" i="25"/>
  <c r="E32" i="25" s="1"/>
  <c r="E33" i="25" s="1"/>
  <c r="D32" i="25"/>
  <c r="D33" i="25" s="1"/>
  <c r="L29" i="11"/>
  <c r="L16" i="11" s="1"/>
  <c r="M29" i="11"/>
  <c r="M16" i="11" s="1"/>
  <c r="E25" i="25"/>
  <c r="G59" i="25"/>
  <c r="I61" i="25"/>
  <c r="H90" i="25"/>
  <c r="G60" i="25"/>
  <c r="H89" i="25"/>
  <c r="I59" i="25"/>
  <c r="P6" i="11"/>
  <c r="P11" i="11"/>
  <c r="C6" i="11"/>
  <c r="C11" i="11"/>
  <c r="O14" i="14"/>
  <c r="O68" i="14" s="1"/>
  <c r="O40" i="14"/>
  <c r="L23" i="27"/>
  <c r="G23" i="27" s="1"/>
  <c r="D14" i="14"/>
  <c r="H88" i="25" l="1"/>
  <c r="E34" i="25"/>
  <c r="E14" i="14"/>
  <c r="G40" i="14"/>
  <c r="N16" i="11"/>
  <c r="I60" i="25"/>
  <c r="K6" i="11"/>
  <c r="I6" i="11" s="1"/>
  <c r="K11" i="11"/>
  <c r="I11" i="11" s="1"/>
  <c r="B23" i="27"/>
  <c r="G44" i="27" s="1"/>
  <c r="F11" i="11"/>
  <c r="G12" i="11"/>
  <c r="F6" i="11"/>
  <c r="G7" i="11"/>
  <c r="C29" i="11"/>
  <c r="N29" i="11"/>
  <c r="F29" i="11" s="1"/>
  <c r="E29" i="11"/>
  <c r="I40" i="14" l="1"/>
  <c r="H68" i="14"/>
  <c r="F16" i="11"/>
  <c r="E16" i="11"/>
  <c r="C16" i="11"/>
</calcChain>
</file>

<file path=xl/sharedStrings.xml><?xml version="1.0" encoding="utf-8"?>
<sst xmlns="http://schemas.openxmlformats.org/spreadsheetml/2006/main" count="2162" uniqueCount="825">
  <si>
    <t>年初</t>
    <rPh sb="0" eb="2">
      <t>ネンショ</t>
    </rPh>
    <phoneticPr fontId="1"/>
  </si>
  <si>
    <t>日付</t>
    <rPh sb="0" eb="2">
      <t>ヒヅケ</t>
    </rPh>
    <phoneticPr fontId="1"/>
  </si>
  <si>
    <r>
      <rPr>
        <b/>
        <sz val="11"/>
        <color indexed="8"/>
        <rFont val="ＭＳ Ｐゴシック"/>
        <family val="2"/>
        <charset val="128"/>
      </rPr>
      <t>前営業日比</t>
    </r>
  </si>
  <si>
    <r>
      <rPr>
        <b/>
        <sz val="11"/>
        <color indexed="8"/>
        <rFont val="ＭＳ Ｐゴシック"/>
        <family val="2"/>
        <charset val="128"/>
      </rPr>
      <t>単月成績</t>
    </r>
  </si>
  <si>
    <r>
      <rPr>
        <b/>
        <sz val="11"/>
        <color indexed="8"/>
        <rFont val="ＭＳ Ｐゴシック"/>
        <family val="2"/>
        <charset val="128"/>
      </rPr>
      <t>年初来成績</t>
    </r>
  </si>
  <si>
    <t>資産総額</t>
    <rPh sb="0" eb="2">
      <t>シサン</t>
    </rPh>
    <rPh sb="2" eb="4">
      <t>ソウガク</t>
    </rPh>
    <phoneticPr fontId="1"/>
  </si>
  <si>
    <t>前営業日比</t>
    <rPh sb="0" eb="1">
      <t>ゼン</t>
    </rPh>
    <rPh sb="1" eb="4">
      <t>エイギョウビ</t>
    </rPh>
    <rPh sb="4" eb="5">
      <t>ヒ</t>
    </rPh>
    <phoneticPr fontId="1"/>
  </si>
  <si>
    <t>①</t>
    <phoneticPr fontId="1"/>
  </si>
  <si>
    <t>②</t>
    <phoneticPr fontId="1"/>
  </si>
  <si>
    <t>※入力できるセルはオレンジ色のセルのみになります</t>
    <rPh sb="1" eb="3">
      <t>ニュウリョク</t>
    </rPh>
    <rPh sb="13" eb="14">
      <t>イロ</t>
    </rPh>
    <phoneticPr fontId="1"/>
  </si>
  <si>
    <t>（覚えていない場合は大まかな金額を入力する）</t>
    <rPh sb="1" eb="2">
      <t>オボ</t>
    </rPh>
    <rPh sb="7" eb="9">
      <t>バアイ</t>
    </rPh>
    <rPh sb="10" eb="11">
      <t>オオ</t>
    </rPh>
    <rPh sb="14" eb="16">
      <t>キンガク</t>
    </rPh>
    <rPh sb="17" eb="19">
      <t>ニュウリョク</t>
    </rPh>
    <phoneticPr fontId="1"/>
  </si>
  <si>
    <t>③</t>
    <phoneticPr fontId="1"/>
  </si>
  <si>
    <t>【入力操作】</t>
    <rPh sb="1" eb="3">
      <t>ニュウリョク</t>
    </rPh>
    <rPh sb="3" eb="5">
      <t>ソウサ</t>
    </rPh>
    <phoneticPr fontId="1"/>
  </si>
  <si>
    <t>ご自分の資産に合わせて、軸の最大値と最小値を適切な値に修正してください</t>
    <rPh sb="1" eb="3">
      <t>ジブン</t>
    </rPh>
    <rPh sb="4" eb="6">
      <t>シサン</t>
    </rPh>
    <rPh sb="7" eb="8">
      <t>ア</t>
    </rPh>
    <rPh sb="12" eb="13">
      <t>ジク</t>
    </rPh>
    <rPh sb="14" eb="17">
      <t>サイダイチ</t>
    </rPh>
    <rPh sb="18" eb="21">
      <t>サイショウチ</t>
    </rPh>
    <rPh sb="22" eb="24">
      <t>テキセツ</t>
    </rPh>
    <rPh sb="25" eb="26">
      <t>アタイ</t>
    </rPh>
    <rPh sb="27" eb="29">
      <t>シュウセイ</t>
    </rPh>
    <phoneticPr fontId="1"/>
  </si>
  <si>
    <t>グラフの軸を選択して、ダブルクリックをする（軸の書式設定が表示されます）</t>
    <rPh sb="4" eb="5">
      <t>ジク</t>
    </rPh>
    <rPh sb="6" eb="8">
      <t>センタク</t>
    </rPh>
    <rPh sb="22" eb="23">
      <t>ジク</t>
    </rPh>
    <rPh sb="24" eb="26">
      <t>ショシキ</t>
    </rPh>
    <rPh sb="26" eb="28">
      <t>セッテイ</t>
    </rPh>
    <rPh sb="29" eb="31">
      <t>ヒョウジ</t>
    </rPh>
    <phoneticPr fontId="1"/>
  </si>
  <si>
    <t>「軸のオプション」の中の、最小値と最大値を自分の資産が収まる範囲の数字に変更する</t>
    <rPh sb="1" eb="2">
      <t>ジク</t>
    </rPh>
    <rPh sb="10" eb="11">
      <t>ナカ</t>
    </rPh>
    <rPh sb="13" eb="16">
      <t>サイショウチ</t>
    </rPh>
    <rPh sb="17" eb="20">
      <t>サイダイチ</t>
    </rPh>
    <rPh sb="21" eb="23">
      <t>ジブン</t>
    </rPh>
    <rPh sb="24" eb="26">
      <t>シサン</t>
    </rPh>
    <rPh sb="27" eb="28">
      <t>オサ</t>
    </rPh>
    <rPh sb="30" eb="32">
      <t>ハンイ</t>
    </rPh>
    <rPh sb="33" eb="35">
      <t>スウジ</t>
    </rPh>
    <rPh sb="36" eb="38">
      <t>ヘンコウ</t>
    </rPh>
    <phoneticPr fontId="1"/>
  </si>
  <si>
    <t>目盛りの間隔を変更する場合は、単位の「主（J)」の数字を変更してください</t>
    <rPh sb="0" eb="2">
      <t>メモ</t>
    </rPh>
    <rPh sb="4" eb="6">
      <t>カンカク</t>
    </rPh>
    <rPh sb="7" eb="9">
      <t>ヘンコウ</t>
    </rPh>
    <rPh sb="11" eb="13">
      <t>バアイ</t>
    </rPh>
    <rPh sb="15" eb="17">
      <t>タンイ</t>
    </rPh>
    <rPh sb="19" eb="20">
      <t>シュ</t>
    </rPh>
    <rPh sb="25" eb="27">
      <t>スウジ</t>
    </rPh>
    <rPh sb="28" eb="30">
      <t>ヘンコウ</t>
    </rPh>
    <phoneticPr fontId="1"/>
  </si>
  <si>
    <t>軸の書式設定が表示されたら、縦棒グラフのアイコンをクリック</t>
    <rPh sb="0" eb="1">
      <t>ジク</t>
    </rPh>
    <rPh sb="2" eb="4">
      <t>ショシキ</t>
    </rPh>
    <rPh sb="4" eb="6">
      <t>セッテイ</t>
    </rPh>
    <rPh sb="7" eb="9">
      <t>ヒョウジ</t>
    </rPh>
    <rPh sb="14" eb="15">
      <t>タテ</t>
    </rPh>
    <rPh sb="15" eb="16">
      <t>ボウ</t>
    </rPh>
    <phoneticPr fontId="1"/>
  </si>
  <si>
    <t>（最小値と最大値の幅が狭い方がグラフの動きが鮮明になるので面白いと思います）</t>
    <rPh sb="1" eb="4">
      <t>サイショウチ</t>
    </rPh>
    <rPh sb="5" eb="8">
      <t>サイダイチ</t>
    </rPh>
    <rPh sb="9" eb="10">
      <t>ハバ</t>
    </rPh>
    <rPh sb="11" eb="12">
      <t>セマ</t>
    </rPh>
    <rPh sb="13" eb="14">
      <t>ホウ</t>
    </rPh>
    <rPh sb="19" eb="20">
      <t>ウゴ</t>
    </rPh>
    <rPh sb="22" eb="24">
      <t>センメイ</t>
    </rPh>
    <rPh sb="29" eb="31">
      <t>オモシロ</t>
    </rPh>
    <rPh sb="33" eb="34">
      <t>オモ</t>
    </rPh>
    <phoneticPr fontId="1"/>
  </si>
  <si>
    <t>全く同じグラフですが、下の方は資産総額が表示されない仕様になっています。</t>
    <rPh sb="0" eb="1">
      <t>マッタ</t>
    </rPh>
    <rPh sb="2" eb="3">
      <t>オナ</t>
    </rPh>
    <rPh sb="11" eb="12">
      <t>シタ</t>
    </rPh>
    <rPh sb="13" eb="14">
      <t>ホウ</t>
    </rPh>
    <rPh sb="15" eb="17">
      <t>シサン</t>
    </rPh>
    <rPh sb="17" eb="19">
      <t>ソウガク</t>
    </rPh>
    <rPh sb="20" eb="22">
      <t>ヒョウジ</t>
    </rPh>
    <rPh sb="26" eb="28">
      <t>シヨウ</t>
    </rPh>
    <phoneticPr fontId="1"/>
  </si>
  <si>
    <t>資産総額を見せずに、ツイッター等で画像UPしたい方用↓</t>
    <rPh sb="0" eb="2">
      <t>シサン</t>
    </rPh>
    <rPh sb="2" eb="4">
      <t>ソウガク</t>
    </rPh>
    <rPh sb="5" eb="6">
      <t>ミ</t>
    </rPh>
    <rPh sb="15" eb="16">
      <t>ナド</t>
    </rPh>
    <rPh sb="17" eb="19">
      <t>ガゾウ</t>
    </rPh>
    <rPh sb="24" eb="25">
      <t>カタ</t>
    </rPh>
    <rPh sb="25" eb="26">
      <t>ヨウ</t>
    </rPh>
    <phoneticPr fontId="1"/>
  </si>
  <si>
    <t>（グラフ縦軸の金額は資産に合わせて調整した後に消してください。消さないとグラフの軸目盛から資産が分かってしまいます）</t>
    <rPh sb="31" eb="32">
      <t>ケ</t>
    </rPh>
    <rPh sb="40" eb="41">
      <t>ジク</t>
    </rPh>
    <rPh sb="41" eb="43">
      <t>メモリ</t>
    </rPh>
    <rPh sb="45" eb="47">
      <t>シサン</t>
    </rPh>
    <rPh sb="48" eb="49">
      <t>ワ</t>
    </rPh>
    <phoneticPr fontId="1"/>
  </si>
  <si>
    <t>【グラフパラメーターの設定】</t>
    <rPh sb="11" eb="13">
      <t>セッテイ</t>
    </rPh>
    <phoneticPr fontId="1"/>
  </si>
  <si>
    <t>日付のセルを変更することで、パラメーター表示（資産総額、前営業日比）を変更できます。</t>
    <rPh sb="0" eb="2">
      <t>ヒヅケ</t>
    </rPh>
    <rPh sb="6" eb="8">
      <t>ヘンコウ</t>
    </rPh>
    <rPh sb="20" eb="22">
      <t>ヒョウジ</t>
    </rPh>
    <rPh sb="23" eb="25">
      <t>シサン</t>
    </rPh>
    <rPh sb="25" eb="27">
      <t>ソウガク</t>
    </rPh>
    <rPh sb="28" eb="29">
      <t>ゼン</t>
    </rPh>
    <rPh sb="29" eb="32">
      <t>エイギョウビ</t>
    </rPh>
    <rPh sb="32" eb="33">
      <t>ヒ</t>
    </rPh>
    <rPh sb="35" eb="37">
      <t>ヘンコウ</t>
    </rPh>
    <phoneticPr fontId="1"/>
  </si>
  <si>
    <t>デフォルトでは、最新の日付が自動で表示される仕様になっています。</t>
    <rPh sb="8" eb="10">
      <t>サイシン</t>
    </rPh>
    <rPh sb="11" eb="13">
      <t>ヒヅケ</t>
    </rPh>
    <rPh sb="14" eb="16">
      <t>ジドウ</t>
    </rPh>
    <rPh sb="17" eb="19">
      <t>ヒョウジ</t>
    </rPh>
    <rPh sb="22" eb="24">
      <t>シヨウ</t>
    </rPh>
    <phoneticPr fontId="1"/>
  </si>
  <si>
    <t>【グラフをSNSやブログ等に画像投稿したい場合】</t>
    <rPh sb="12" eb="13">
      <t>トウ</t>
    </rPh>
    <rPh sb="14" eb="16">
      <t>ガゾウ</t>
    </rPh>
    <rPh sb="16" eb="18">
      <t>トウコウ</t>
    </rPh>
    <rPh sb="21" eb="23">
      <t>バアイ</t>
    </rPh>
    <phoneticPr fontId="1"/>
  </si>
  <si>
    <t>2つの方法をご紹介します。</t>
    <rPh sb="3" eb="5">
      <t>ホウホウ</t>
    </rPh>
    <rPh sb="7" eb="9">
      <t>ショウカイ</t>
    </rPh>
    <phoneticPr fontId="1"/>
  </si>
  <si>
    <t>・デスクトップ画面の左下に検索窓があるので、”sn”と入力する</t>
    <rPh sb="7" eb="9">
      <t>ガメン</t>
    </rPh>
    <rPh sb="10" eb="12">
      <t>ヒダリシタ</t>
    </rPh>
    <rPh sb="13" eb="15">
      <t>ケンサク</t>
    </rPh>
    <rPh sb="15" eb="16">
      <t>マド</t>
    </rPh>
    <rPh sb="27" eb="29">
      <t>ニュウリョク</t>
    </rPh>
    <phoneticPr fontId="1"/>
  </si>
  <si>
    <t>※画像はWindows10のものですが、Windows7などでも同様</t>
    <rPh sb="1" eb="3">
      <t>ガゾウ</t>
    </rPh>
    <rPh sb="32" eb="34">
      <t>ドウヨウ</t>
    </rPh>
    <phoneticPr fontId="1"/>
  </si>
  <si>
    <t>方法①：Snappingツール（Wiondws標準搭載の機能）を利用する方法</t>
    <rPh sb="0" eb="2">
      <t>ホウホウ</t>
    </rPh>
    <rPh sb="23" eb="25">
      <t>ヒョウジュン</t>
    </rPh>
    <rPh sb="25" eb="27">
      <t>トウサイ</t>
    </rPh>
    <rPh sb="28" eb="30">
      <t>キノウ</t>
    </rPh>
    <rPh sb="32" eb="34">
      <t>リヨウ</t>
    </rPh>
    <rPh sb="36" eb="38">
      <t>ホウホウ</t>
    </rPh>
    <phoneticPr fontId="1"/>
  </si>
  <si>
    <t>　　　　　（Macの方は各自で似たような機能かソフトを探してください）</t>
    <phoneticPr fontId="1"/>
  </si>
  <si>
    <t>・Snapping toolが表示されますので、クリックしてツールを起動する</t>
    <rPh sb="15" eb="17">
      <t>ヒョウジ</t>
    </rPh>
    <rPh sb="34" eb="36">
      <t>キドウ</t>
    </rPh>
    <phoneticPr fontId="1"/>
  </si>
  <si>
    <t>・Snapping Toolの「新規作成」をクリックする</t>
    <rPh sb="16" eb="18">
      <t>シンキ</t>
    </rPh>
    <rPh sb="18" eb="20">
      <t>サクセイ</t>
    </rPh>
    <phoneticPr fontId="1"/>
  </si>
  <si>
    <t>・「新規作成」を押すと、画面の任意の範囲を選択できるようになるので、グラフとパラメーター表を選択する</t>
    <rPh sb="2" eb="4">
      <t>シンキ</t>
    </rPh>
    <rPh sb="4" eb="6">
      <t>サクセイ</t>
    </rPh>
    <rPh sb="8" eb="9">
      <t>オ</t>
    </rPh>
    <rPh sb="12" eb="14">
      <t>ガメン</t>
    </rPh>
    <rPh sb="15" eb="17">
      <t>ニンイ</t>
    </rPh>
    <rPh sb="18" eb="20">
      <t>ハンイ</t>
    </rPh>
    <rPh sb="21" eb="23">
      <t>センタク</t>
    </rPh>
    <rPh sb="44" eb="45">
      <t>ヒョウ</t>
    </rPh>
    <rPh sb="46" eb="48">
      <t>センタク</t>
    </rPh>
    <phoneticPr fontId="1"/>
  </si>
  <si>
    <t>・うまく選択出来たら、Snapping Tool上で右クリック⇒「コピー（C）」を選択</t>
    <rPh sb="4" eb="6">
      <t>センタク</t>
    </rPh>
    <rPh sb="6" eb="8">
      <t>デキ</t>
    </rPh>
    <rPh sb="24" eb="25">
      <t>ジョウ</t>
    </rPh>
    <rPh sb="26" eb="27">
      <t>ミギ</t>
    </rPh>
    <rPh sb="41" eb="43">
      <t>センタク</t>
    </rPh>
    <phoneticPr fontId="1"/>
  </si>
  <si>
    <t>・クリップボードに画像がコピーされますので、ツイッターのツイート作成画面で貼り付ける</t>
    <rPh sb="9" eb="11">
      <t>ガゾウ</t>
    </rPh>
    <rPh sb="32" eb="34">
      <t>サクセイ</t>
    </rPh>
    <rPh sb="34" eb="36">
      <t>ガメン</t>
    </rPh>
    <rPh sb="37" eb="38">
      <t>ハ</t>
    </rPh>
    <rPh sb="39" eb="40">
      <t>ツ</t>
    </rPh>
    <phoneticPr fontId="1"/>
  </si>
  <si>
    <t>方法②：ペイント（Wiondws標準搭載の機能）を経由する方法</t>
    <rPh sb="0" eb="2">
      <t>ホウホウ</t>
    </rPh>
    <rPh sb="16" eb="18">
      <t>ヒョウジュン</t>
    </rPh>
    <rPh sb="18" eb="20">
      <t>トウサイ</t>
    </rPh>
    <rPh sb="21" eb="23">
      <t>キノウ</t>
    </rPh>
    <rPh sb="25" eb="27">
      <t>ケイユ</t>
    </rPh>
    <rPh sb="29" eb="31">
      <t>ホウホウ</t>
    </rPh>
    <phoneticPr fontId="1"/>
  </si>
  <si>
    <t>・グラフとパラメーターを選択してコピーする</t>
    <rPh sb="12" eb="14">
      <t>センタク</t>
    </rPh>
    <phoneticPr fontId="1"/>
  </si>
  <si>
    <t>（ペイントはデスクトップ左下の検索窓に”ペイント”と入力して起動することが出来る）</t>
    <rPh sb="12" eb="14">
      <t>ヒダリシタ</t>
    </rPh>
    <rPh sb="15" eb="17">
      <t>ケンサク</t>
    </rPh>
    <rPh sb="17" eb="18">
      <t>マド</t>
    </rPh>
    <rPh sb="26" eb="28">
      <t>ニュウリョク</t>
    </rPh>
    <rPh sb="30" eb="32">
      <t>キドウ</t>
    </rPh>
    <rPh sb="37" eb="39">
      <t>デキ</t>
    </rPh>
    <phoneticPr fontId="1"/>
  </si>
  <si>
    <t>・ペイントを起動して、ペイント上で貼り付ける</t>
    <rPh sb="6" eb="8">
      <t>キドウ</t>
    </rPh>
    <rPh sb="15" eb="16">
      <t>ジョウ</t>
    </rPh>
    <rPh sb="17" eb="18">
      <t>ハ</t>
    </rPh>
    <rPh sb="19" eb="20">
      <t>ツ</t>
    </rPh>
    <phoneticPr fontId="1"/>
  </si>
  <si>
    <t>・貼り付けた後に、ペイント上で右クリック⇒「コピー（C）」を選択</t>
    <rPh sb="1" eb="2">
      <t>ハ</t>
    </rPh>
    <rPh sb="3" eb="4">
      <t>ツ</t>
    </rPh>
    <rPh sb="6" eb="7">
      <t>ノチ</t>
    </rPh>
    <rPh sb="13" eb="14">
      <t>ジョウ</t>
    </rPh>
    <rPh sb="15" eb="16">
      <t>ミギ</t>
    </rPh>
    <rPh sb="30" eb="32">
      <t>センタク</t>
    </rPh>
    <phoneticPr fontId="1"/>
  </si>
  <si>
    <t>注意事項</t>
    <rPh sb="0" eb="2">
      <t>チュウイ</t>
    </rPh>
    <rPh sb="2" eb="4">
      <t>ジコウ</t>
    </rPh>
    <phoneticPr fontId="1"/>
  </si>
  <si>
    <t>・本ファイルは無料でご利用頂けますが、不具合等があった場合でも作者は責任を負いません</t>
    <rPh sb="1" eb="2">
      <t>ホン</t>
    </rPh>
    <rPh sb="7" eb="9">
      <t>ムリョウ</t>
    </rPh>
    <rPh sb="11" eb="13">
      <t>リヨウ</t>
    </rPh>
    <rPh sb="13" eb="14">
      <t>イタダ</t>
    </rPh>
    <rPh sb="19" eb="22">
      <t>フグアイ</t>
    </rPh>
    <rPh sb="22" eb="23">
      <t>トウ</t>
    </rPh>
    <rPh sb="27" eb="29">
      <t>バアイ</t>
    </rPh>
    <rPh sb="31" eb="33">
      <t>サクシャ</t>
    </rPh>
    <rPh sb="34" eb="36">
      <t>セキニン</t>
    </rPh>
    <rPh sb="37" eb="38">
      <t>オ</t>
    </rPh>
    <phoneticPr fontId="1"/>
  </si>
  <si>
    <t>・本ファイルを作者に無断で第三者に直接配布することはご遠慮ください</t>
    <rPh sb="1" eb="2">
      <t>ホン</t>
    </rPh>
    <rPh sb="7" eb="9">
      <t>サクシャ</t>
    </rPh>
    <rPh sb="10" eb="12">
      <t>ムダン</t>
    </rPh>
    <rPh sb="13" eb="16">
      <t>ダイサンシャ</t>
    </rPh>
    <rPh sb="17" eb="19">
      <t>チョクセツ</t>
    </rPh>
    <rPh sb="19" eb="21">
      <t>ハイフ</t>
    </rPh>
    <rPh sb="27" eb="29">
      <t>エンリョ</t>
    </rPh>
    <phoneticPr fontId="1"/>
  </si>
  <si>
    <t>・本ファイル上の一部（グラフ等）をキャプチャして、ツイッターやブログ等でご利用頂いても全く問題ありません</t>
    <rPh sb="1" eb="2">
      <t>ホン</t>
    </rPh>
    <rPh sb="6" eb="7">
      <t>ジョウ</t>
    </rPh>
    <rPh sb="8" eb="10">
      <t>イチブ</t>
    </rPh>
    <rPh sb="14" eb="15">
      <t>トウ</t>
    </rPh>
    <rPh sb="34" eb="35">
      <t>トウ</t>
    </rPh>
    <rPh sb="37" eb="39">
      <t>リヨウ</t>
    </rPh>
    <rPh sb="39" eb="40">
      <t>イタダ</t>
    </rPh>
    <rPh sb="43" eb="44">
      <t>マッタ</t>
    </rPh>
    <rPh sb="45" eb="47">
      <t>モンダイ</t>
    </rPh>
    <phoneticPr fontId="1"/>
  </si>
  <si>
    <t>操作マニュアル</t>
    <rPh sb="0" eb="2">
      <t>ソウサ</t>
    </rPh>
    <phoneticPr fontId="1"/>
  </si>
  <si>
    <t>ツイッター等に資産増減のパーセントだけの画像を投稿したい場合は下側のグラフを使ってください。</t>
    <rPh sb="5" eb="6">
      <t>トウ</t>
    </rPh>
    <rPh sb="7" eb="9">
      <t>シサン</t>
    </rPh>
    <rPh sb="9" eb="11">
      <t>ゾウゲン</t>
    </rPh>
    <rPh sb="20" eb="22">
      <t>ガゾウ</t>
    </rPh>
    <rPh sb="23" eb="25">
      <t>トウコウ</t>
    </rPh>
    <rPh sb="28" eb="30">
      <t>バアイ</t>
    </rPh>
    <rPh sb="31" eb="33">
      <t>シタガワ</t>
    </rPh>
    <rPh sb="38" eb="39">
      <t>ツカ</t>
    </rPh>
    <phoneticPr fontId="1"/>
  </si>
  <si>
    <t>【グラフの軸調整】</t>
    <rPh sb="5" eb="6">
      <t>ジク</t>
    </rPh>
    <rPh sb="6" eb="8">
      <t>チョウセイ</t>
    </rPh>
    <phoneticPr fontId="1"/>
  </si>
  <si>
    <t>過去の日付のパラメーターを表示したい場合は、プルダウンリストから希望の日付を選択してください。</t>
    <rPh sb="0" eb="2">
      <t>カコ</t>
    </rPh>
    <rPh sb="3" eb="5">
      <t>ヒヅケ</t>
    </rPh>
    <rPh sb="13" eb="15">
      <t>ヒョウジ</t>
    </rPh>
    <rPh sb="18" eb="20">
      <t>バアイ</t>
    </rPh>
    <rPh sb="32" eb="34">
      <t>キボウ</t>
    </rPh>
    <rPh sb="35" eb="37">
      <t>ヒヅケ</t>
    </rPh>
    <rPh sb="38" eb="40">
      <t>センタク</t>
    </rPh>
    <phoneticPr fontId="1"/>
  </si>
  <si>
    <t>※消した縦軸を再度表示したい場合は、グラフを選択した状態でエクセル上部タブの「グラフのデザイン」⇒「グラフの要素追加」</t>
    <rPh sb="1" eb="2">
      <t>ケ</t>
    </rPh>
    <rPh sb="4" eb="6">
      <t>タテジク</t>
    </rPh>
    <rPh sb="7" eb="9">
      <t>サイド</t>
    </rPh>
    <rPh sb="9" eb="11">
      <t>ヒョウジ</t>
    </rPh>
    <rPh sb="14" eb="16">
      <t>バアイ</t>
    </rPh>
    <rPh sb="22" eb="24">
      <t>センタク</t>
    </rPh>
    <rPh sb="26" eb="28">
      <t>ジョウタイ</t>
    </rPh>
    <rPh sb="33" eb="35">
      <t>ジョウブ</t>
    </rPh>
    <rPh sb="54" eb="56">
      <t>ヨウソ</t>
    </rPh>
    <rPh sb="56" eb="58">
      <t>ツイカ</t>
    </rPh>
    <phoneticPr fontId="1"/>
  </si>
  <si>
    <t>⇒「軸」⇒「第1縦軸」を選択すると再表示可能です</t>
    <rPh sb="2" eb="3">
      <t>ジク</t>
    </rPh>
    <rPh sb="6" eb="7">
      <t>ダイ</t>
    </rPh>
    <rPh sb="8" eb="10">
      <t>タテジク</t>
    </rPh>
    <rPh sb="12" eb="14">
      <t>センタク</t>
    </rPh>
    <rPh sb="17" eb="20">
      <t>サイヒョウジ</t>
    </rPh>
    <rPh sb="20" eb="22">
      <t>カノウ</t>
    </rPh>
    <phoneticPr fontId="1"/>
  </si>
  <si>
    <t>※複数の証券口座を運用している場合は合算金額を入力</t>
    <rPh sb="1" eb="3">
      <t>フクスウ</t>
    </rPh>
    <rPh sb="4" eb="6">
      <t>ショウケン</t>
    </rPh>
    <rPh sb="6" eb="8">
      <t>コウザ</t>
    </rPh>
    <rPh sb="9" eb="11">
      <t>ウンヨウ</t>
    </rPh>
    <rPh sb="15" eb="17">
      <t>バアイ</t>
    </rPh>
    <rPh sb="18" eb="20">
      <t>ガッサン</t>
    </rPh>
    <rPh sb="20" eb="22">
      <t>キンガク</t>
    </rPh>
    <rPh sb="23" eb="25">
      <t>ニュウリョク</t>
    </rPh>
    <phoneticPr fontId="1"/>
  </si>
  <si>
    <t>入出金額</t>
    <rPh sb="0" eb="2">
      <t>ニュウシュツ</t>
    </rPh>
    <rPh sb="2" eb="3">
      <t>キン</t>
    </rPh>
    <rPh sb="3" eb="4">
      <t>ガク</t>
    </rPh>
    <phoneticPr fontId="1"/>
  </si>
  <si>
    <t>⇐入金した場合の例</t>
    <rPh sb="1" eb="3">
      <t>ニュウキン</t>
    </rPh>
    <rPh sb="5" eb="7">
      <t>バアイ</t>
    </rPh>
    <rPh sb="8" eb="9">
      <t>レイ</t>
    </rPh>
    <phoneticPr fontId="1"/>
  </si>
  <si>
    <t>⇐出金した場合の例</t>
    <rPh sb="1" eb="3">
      <t>シュッキン</t>
    </rPh>
    <rPh sb="5" eb="7">
      <t>バアイ</t>
    </rPh>
    <rPh sb="8" eb="9">
      <t>レイ</t>
    </rPh>
    <phoneticPr fontId="1"/>
  </si>
  <si>
    <t>入出金合計</t>
    <rPh sb="0" eb="3">
      <t>ニュウシュツキン</t>
    </rPh>
    <rPh sb="3" eb="5">
      <t>ゴウケイ</t>
    </rPh>
    <phoneticPr fontId="1"/>
  </si>
  <si>
    <r>
      <rPr>
        <b/>
        <sz val="11"/>
        <color indexed="8"/>
        <rFont val="ＭＳ Ｐゴシック"/>
        <family val="2"/>
        <charset val="128"/>
      </rPr>
      <t>入出金</t>
    </r>
    <rPh sb="0" eb="2">
      <t>ニュウシュツ</t>
    </rPh>
    <rPh sb="2" eb="3">
      <t>キン</t>
    </rPh>
    <phoneticPr fontId="1"/>
  </si>
  <si>
    <r>
      <rPr>
        <b/>
        <sz val="11"/>
        <color indexed="8"/>
        <rFont val="ＭＳ Ｐゴシック"/>
        <family val="2"/>
        <charset val="128"/>
      </rPr>
      <t>証券口座</t>
    </r>
    <rPh sb="0" eb="2">
      <t>ショウケン</t>
    </rPh>
    <rPh sb="2" eb="4">
      <t>コウザ</t>
    </rPh>
    <phoneticPr fontId="1"/>
  </si>
  <si>
    <t>口座A</t>
    <rPh sb="0" eb="2">
      <t>コウザ</t>
    </rPh>
    <phoneticPr fontId="1"/>
  </si>
  <si>
    <t>口座B</t>
    <rPh sb="0" eb="2">
      <t>コウザ</t>
    </rPh>
    <phoneticPr fontId="1"/>
  </si>
  <si>
    <t>口座C</t>
    <rPh sb="0" eb="2">
      <t>コウザ</t>
    </rPh>
    <phoneticPr fontId="1"/>
  </si>
  <si>
    <t>口座D</t>
    <rPh sb="0" eb="2">
      <t>コウザ</t>
    </rPh>
    <phoneticPr fontId="1"/>
  </si>
  <si>
    <t>※出金した場合はマイナスの金額で入力</t>
    <rPh sb="1" eb="3">
      <t>シュッキン</t>
    </rPh>
    <rPh sb="5" eb="7">
      <t>バアイ</t>
    </rPh>
    <rPh sb="13" eb="15">
      <t>キンガク</t>
    </rPh>
    <rPh sb="16" eb="18">
      <t>ニュウリョク</t>
    </rPh>
    <phoneticPr fontId="1"/>
  </si>
  <si>
    <t>実質資産
（入出金を含めない成績）</t>
    <rPh sb="0" eb="2">
      <t>ジッシツ</t>
    </rPh>
    <rPh sb="2" eb="4">
      <t>シサン</t>
    </rPh>
    <rPh sb="6" eb="9">
      <t>ニュウシュッキン</t>
    </rPh>
    <rPh sb="10" eb="11">
      <t>フク</t>
    </rPh>
    <rPh sb="14" eb="16">
      <t>セイセキ</t>
    </rPh>
    <phoneticPr fontId="1"/>
  </si>
  <si>
    <t>証券口座合計</t>
    <rPh sb="0" eb="2">
      <t>ショウケン</t>
    </rPh>
    <rPh sb="2" eb="4">
      <t>コウザ</t>
    </rPh>
    <rPh sb="4" eb="6">
      <t>ゴウケイ</t>
    </rPh>
    <phoneticPr fontId="1"/>
  </si>
  <si>
    <t>前営業日比
（％）</t>
    <rPh sb="0" eb="1">
      <t>ゼン</t>
    </rPh>
    <rPh sb="1" eb="4">
      <t>エイギョウビ</t>
    </rPh>
    <rPh sb="4" eb="5">
      <t>ヒ</t>
    </rPh>
    <phoneticPr fontId="1"/>
  </si>
  <si>
    <t>年初来
累計成績
（％）</t>
    <rPh sb="0" eb="3">
      <t>ネンショライ</t>
    </rPh>
    <rPh sb="4" eb="6">
      <t>ルイケイ</t>
    </rPh>
    <rPh sb="6" eb="8">
      <t>セイセキ</t>
    </rPh>
    <phoneticPr fontId="1"/>
  </si>
  <si>
    <t>単月
累計成績
（％）</t>
    <rPh sb="0" eb="2">
      <t>タンゲツ</t>
    </rPh>
    <rPh sb="3" eb="5">
      <t>ルイケイ</t>
    </rPh>
    <rPh sb="5" eb="7">
      <t>セイセキ</t>
    </rPh>
    <phoneticPr fontId="1"/>
  </si>
  <si>
    <t xml:space="preserve"> </t>
    <phoneticPr fontId="1"/>
  </si>
  <si>
    <t>単月成績</t>
    <rPh sb="0" eb="2">
      <t>タンゲツ</t>
    </rPh>
    <rPh sb="2" eb="4">
      <t>セイセキ</t>
    </rPh>
    <phoneticPr fontId="1"/>
  </si>
  <si>
    <t>年初来成績</t>
    <rPh sb="0" eb="3">
      <t>ネンショライ</t>
    </rPh>
    <rPh sb="3" eb="5">
      <t>セイセキ</t>
    </rPh>
    <phoneticPr fontId="1"/>
  </si>
  <si>
    <t>↓口座に表示されている金額を毎営業日入力</t>
    <rPh sb="1" eb="3">
      <t>コウザ</t>
    </rPh>
    <rPh sb="4" eb="6">
      <t>ヒョウジ</t>
    </rPh>
    <rPh sb="11" eb="13">
      <t>キンガク</t>
    </rPh>
    <rPh sb="14" eb="15">
      <t>マイ</t>
    </rPh>
    <rPh sb="15" eb="18">
      <t>エイギョウビ</t>
    </rPh>
    <rPh sb="18" eb="20">
      <t>ニュウリョク</t>
    </rPh>
    <phoneticPr fontId="1"/>
  </si>
  <si>
    <t>1月</t>
    <rPh sb="1" eb="2">
      <t>ガツ</t>
    </rPh>
    <phoneticPr fontId="1"/>
  </si>
  <si>
    <t>2月</t>
  </si>
  <si>
    <t>3月</t>
  </si>
  <si>
    <t>4月</t>
  </si>
  <si>
    <t>5月</t>
  </si>
  <si>
    <t>6月</t>
  </si>
  <si>
    <t>7月</t>
  </si>
  <si>
    <t>8月</t>
  </si>
  <si>
    <t>9月</t>
  </si>
  <si>
    <t>10月</t>
  </si>
  <si>
    <t>一列</t>
    <rPh sb="0" eb="2">
      <t>イチレツ</t>
    </rPh>
    <phoneticPr fontId="1"/>
  </si>
  <si>
    <t>11月</t>
  </si>
  <si>
    <r>
      <rPr>
        <sz val="14"/>
        <color theme="1"/>
        <rFont val="Meiryo UI"/>
        <family val="3"/>
        <charset val="128"/>
      </rPr>
      <t>（</t>
    </r>
    <phoneticPr fontId="1"/>
  </si>
  <si>
    <r>
      <rPr>
        <sz val="14"/>
        <color theme="1"/>
        <rFont val="Meiryo UI"/>
        <family val="3"/>
        <charset val="128"/>
      </rPr>
      <t>に</t>
    </r>
    <r>
      <rPr>
        <sz val="14"/>
        <color theme="1"/>
        <rFont val="Tahoma"/>
        <family val="2"/>
      </rPr>
      <t>YH</t>
    </r>
    <r>
      <rPr>
        <sz val="14"/>
        <color theme="1"/>
        <rFont val="Meiryo UI"/>
        <family val="3"/>
        <charset val="128"/>
      </rPr>
      <t>更新　）</t>
    </r>
    <rPh sb="3" eb="5">
      <t>コウシン</t>
    </rPh>
    <phoneticPr fontId="1"/>
  </si>
  <si>
    <r>
      <rPr>
        <sz val="14"/>
        <color theme="1"/>
        <rFont val="Meiryo UI"/>
        <family val="3"/>
        <charset val="128"/>
      </rPr>
      <t>前回</t>
    </r>
    <r>
      <rPr>
        <sz val="14"/>
        <color theme="1"/>
        <rFont val="Tahoma"/>
        <family val="2"/>
      </rPr>
      <t>YH</t>
    </r>
    <r>
      <rPr>
        <sz val="14"/>
        <color theme="1"/>
        <rFont val="Meiryo UI"/>
        <family val="3"/>
        <charset val="128"/>
      </rPr>
      <t>から</t>
    </r>
    <rPh sb="0" eb="2">
      <t>ゼンカイ</t>
    </rPh>
    <phoneticPr fontId="1"/>
  </si>
  <si>
    <r>
      <rPr>
        <sz val="14"/>
        <color theme="1"/>
        <rFont val="Meiryo UI"/>
        <family val="3"/>
        <charset val="128"/>
      </rPr>
      <t>に</t>
    </r>
    <r>
      <rPr>
        <sz val="14"/>
        <color theme="1"/>
        <rFont val="Tahoma"/>
        <family val="2"/>
      </rPr>
      <t>YL</t>
    </r>
    <r>
      <rPr>
        <sz val="14"/>
        <color theme="1"/>
        <rFont val="Meiryo UI"/>
        <family val="3"/>
        <charset val="128"/>
      </rPr>
      <t>更新　）</t>
    </r>
    <rPh sb="3" eb="5">
      <t>コウシン</t>
    </rPh>
    <phoneticPr fontId="1"/>
  </si>
  <si>
    <r>
      <rPr>
        <sz val="14"/>
        <color theme="1"/>
        <rFont val="Meiryo UI"/>
        <family val="3"/>
        <charset val="128"/>
      </rPr>
      <t>前回</t>
    </r>
    <r>
      <rPr>
        <sz val="14"/>
        <color theme="1"/>
        <rFont val="Tahoma"/>
        <family val="2"/>
      </rPr>
      <t>YL</t>
    </r>
    <r>
      <rPr>
        <sz val="14"/>
        <color theme="1"/>
        <rFont val="Meiryo UI"/>
        <family val="3"/>
        <charset val="128"/>
      </rPr>
      <t>から</t>
    </r>
    <rPh sb="0" eb="2">
      <t>ゼンカイ</t>
    </rPh>
    <phoneticPr fontId="1"/>
  </si>
  <si>
    <t>1月末</t>
    <rPh sb="1" eb="2">
      <t>ガツ</t>
    </rPh>
    <rPh sb="2" eb="3">
      <t>マツ</t>
    </rPh>
    <phoneticPr fontId="1"/>
  </si>
  <si>
    <t>2月末</t>
    <rPh sb="1" eb="2">
      <t>ガツ</t>
    </rPh>
    <rPh sb="2" eb="3">
      <t>マツ</t>
    </rPh>
    <phoneticPr fontId="1"/>
  </si>
  <si>
    <t>3月末</t>
    <rPh sb="1" eb="2">
      <t>ガツ</t>
    </rPh>
    <rPh sb="2" eb="3">
      <t>マツ</t>
    </rPh>
    <phoneticPr fontId="1"/>
  </si>
  <si>
    <t>4月末</t>
    <rPh sb="1" eb="2">
      <t>ガツ</t>
    </rPh>
    <rPh sb="2" eb="3">
      <t>マツ</t>
    </rPh>
    <phoneticPr fontId="1"/>
  </si>
  <si>
    <t>5月末</t>
    <rPh sb="1" eb="2">
      <t>ガツ</t>
    </rPh>
    <rPh sb="2" eb="3">
      <t>マツ</t>
    </rPh>
    <phoneticPr fontId="1"/>
  </si>
  <si>
    <t>6月末</t>
    <rPh sb="1" eb="2">
      <t>ガツ</t>
    </rPh>
    <rPh sb="2" eb="3">
      <t>マツ</t>
    </rPh>
    <phoneticPr fontId="1"/>
  </si>
  <si>
    <t>7月末</t>
    <rPh sb="1" eb="2">
      <t>ガツ</t>
    </rPh>
    <rPh sb="2" eb="3">
      <t>マツ</t>
    </rPh>
    <phoneticPr fontId="1"/>
  </si>
  <si>
    <t>8月末</t>
    <rPh sb="1" eb="2">
      <t>ガツ</t>
    </rPh>
    <rPh sb="2" eb="3">
      <t>マツ</t>
    </rPh>
    <phoneticPr fontId="1"/>
  </si>
  <si>
    <t>9月末</t>
    <rPh sb="1" eb="2">
      <t>ガツ</t>
    </rPh>
    <rPh sb="2" eb="3">
      <t>マツ</t>
    </rPh>
    <phoneticPr fontId="1"/>
  </si>
  <si>
    <t>10月末</t>
    <rPh sb="2" eb="3">
      <t>ガツ</t>
    </rPh>
    <rPh sb="3" eb="4">
      <t>マツ</t>
    </rPh>
    <phoneticPr fontId="1"/>
  </si>
  <si>
    <t>11月末</t>
    <rPh sb="2" eb="3">
      <t>ガツ</t>
    </rPh>
    <rPh sb="3" eb="4">
      <t>マツ</t>
    </rPh>
    <phoneticPr fontId="1"/>
  </si>
  <si>
    <t>12月末</t>
    <rPh sb="2" eb="3">
      <t>ガツ</t>
    </rPh>
    <rPh sb="3" eb="4">
      <t>マツ</t>
    </rPh>
    <phoneticPr fontId="1"/>
  </si>
  <si>
    <t>前月比</t>
    <rPh sb="0" eb="2">
      <t>ゼンゲツ</t>
    </rPh>
    <rPh sb="2" eb="3">
      <t>ヒ</t>
    </rPh>
    <phoneticPr fontId="1"/>
  </si>
  <si>
    <t>前月比
（％）</t>
    <rPh sb="0" eb="1">
      <t>ゼン</t>
    </rPh>
    <rPh sb="1" eb="2">
      <t>ゲツ</t>
    </rPh>
    <rPh sb="2" eb="3">
      <t>ヒ</t>
    </rPh>
    <phoneticPr fontId="1"/>
  </si>
  <si>
    <r>
      <rPr>
        <b/>
        <u/>
        <sz val="14"/>
        <color theme="1"/>
        <rFont val="Meiryo UI"/>
        <family val="3"/>
        <charset val="128"/>
      </rPr>
      <t>①年初来最高資産（</t>
    </r>
    <r>
      <rPr>
        <b/>
        <u/>
        <sz val="14"/>
        <color theme="1"/>
        <rFont val="Tahoma"/>
        <family val="2"/>
      </rPr>
      <t>YH</t>
    </r>
    <r>
      <rPr>
        <b/>
        <u/>
        <sz val="14"/>
        <color theme="1"/>
        <rFont val="Meiryo UI"/>
        <family val="3"/>
        <charset val="128"/>
      </rPr>
      <t>）と年初来最低資産（</t>
    </r>
    <r>
      <rPr>
        <b/>
        <u/>
        <sz val="14"/>
        <color theme="1"/>
        <rFont val="Tahoma"/>
        <family val="2"/>
      </rPr>
      <t>YL</t>
    </r>
    <r>
      <rPr>
        <b/>
        <u/>
        <sz val="14"/>
        <color theme="1"/>
        <rFont val="Meiryo UI"/>
        <family val="3"/>
        <charset val="128"/>
      </rPr>
      <t>）</t>
    </r>
    <rPh sb="1" eb="4">
      <t>ネンショライ</t>
    </rPh>
    <rPh sb="4" eb="6">
      <t>サイコウ</t>
    </rPh>
    <rPh sb="6" eb="8">
      <t>シサン</t>
    </rPh>
    <rPh sb="13" eb="16">
      <t>ネンショライ</t>
    </rPh>
    <rPh sb="16" eb="18">
      <t>サイテイ</t>
    </rPh>
    <rPh sb="18" eb="20">
      <t>シサン</t>
    </rPh>
    <phoneticPr fontId="1"/>
  </si>
  <si>
    <r>
      <rPr>
        <b/>
        <u/>
        <sz val="14"/>
        <color theme="1"/>
        <rFont val="Meiryo UI"/>
        <family val="3"/>
        <charset val="128"/>
      </rPr>
      <t>②月別勝率（日次ベース）</t>
    </r>
    <rPh sb="1" eb="3">
      <t>ツキベツ</t>
    </rPh>
    <rPh sb="3" eb="5">
      <t>ショウリツ</t>
    </rPh>
    <rPh sb="6" eb="8">
      <t>ニチジ</t>
    </rPh>
    <phoneticPr fontId="1"/>
  </si>
  <si>
    <r>
      <t>1</t>
    </r>
    <r>
      <rPr>
        <sz val="14"/>
        <color theme="1"/>
        <rFont val="Meiryo UI"/>
        <family val="3"/>
        <charset val="128"/>
      </rPr>
      <t>月</t>
    </r>
    <rPh sb="1" eb="2">
      <t>ガツ</t>
    </rPh>
    <phoneticPr fontId="1"/>
  </si>
  <si>
    <r>
      <t>2</t>
    </r>
    <r>
      <rPr>
        <sz val="14"/>
        <color theme="1"/>
        <rFont val="Meiryo UI"/>
        <family val="3"/>
        <charset val="128"/>
      </rPr>
      <t>月</t>
    </r>
    <phoneticPr fontId="1"/>
  </si>
  <si>
    <r>
      <t>3</t>
    </r>
    <r>
      <rPr>
        <sz val="14"/>
        <color theme="1"/>
        <rFont val="Meiryo UI"/>
        <family val="3"/>
        <charset val="128"/>
      </rPr>
      <t>月</t>
    </r>
    <phoneticPr fontId="1"/>
  </si>
  <si>
    <r>
      <t>4</t>
    </r>
    <r>
      <rPr>
        <sz val="14"/>
        <color theme="1"/>
        <rFont val="Meiryo UI"/>
        <family val="3"/>
        <charset val="128"/>
      </rPr>
      <t>月</t>
    </r>
    <phoneticPr fontId="1"/>
  </si>
  <si>
    <r>
      <t>5</t>
    </r>
    <r>
      <rPr>
        <sz val="14"/>
        <color theme="1"/>
        <rFont val="Meiryo UI"/>
        <family val="3"/>
        <charset val="128"/>
      </rPr>
      <t>月</t>
    </r>
    <phoneticPr fontId="1"/>
  </si>
  <si>
    <r>
      <t>6</t>
    </r>
    <r>
      <rPr>
        <sz val="14"/>
        <color theme="1"/>
        <rFont val="Meiryo UI"/>
        <family val="3"/>
        <charset val="128"/>
      </rPr>
      <t>月</t>
    </r>
    <phoneticPr fontId="1"/>
  </si>
  <si>
    <r>
      <t>7</t>
    </r>
    <r>
      <rPr>
        <sz val="14"/>
        <color theme="1"/>
        <rFont val="Meiryo UI"/>
        <family val="3"/>
        <charset val="128"/>
      </rPr>
      <t>月</t>
    </r>
    <phoneticPr fontId="1"/>
  </si>
  <si>
    <r>
      <t>8</t>
    </r>
    <r>
      <rPr>
        <sz val="14"/>
        <color theme="1"/>
        <rFont val="Meiryo UI"/>
        <family val="3"/>
        <charset val="128"/>
      </rPr>
      <t>月</t>
    </r>
    <phoneticPr fontId="1"/>
  </si>
  <si>
    <r>
      <t>9</t>
    </r>
    <r>
      <rPr>
        <sz val="14"/>
        <color theme="1"/>
        <rFont val="Meiryo UI"/>
        <family val="3"/>
        <charset val="128"/>
      </rPr>
      <t>月</t>
    </r>
    <phoneticPr fontId="1"/>
  </si>
  <si>
    <r>
      <t>10</t>
    </r>
    <r>
      <rPr>
        <sz val="14"/>
        <color theme="1"/>
        <rFont val="Meiryo UI"/>
        <family val="3"/>
        <charset val="128"/>
      </rPr>
      <t>月</t>
    </r>
    <phoneticPr fontId="1"/>
  </si>
  <si>
    <r>
      <t>11</t>
    </r>
    <r>
      <rPr>
        <sz val="14"/>
        <color theme="1"/>
        <rFont val="Meiryo UI"/>
        <family val="3"/>
        <charset val="128"/>
      </rPr>
      <t>月</t>
    </r>
    <phoneticPr fontId="1"/>
  </si>
  <si>
    <r>
      <t>12</t>
    </r>
    <r>
      <rPr>
        <sz val="14"/>
        <color theme="1"/>
        <rFont val="Meiryo UI"/>
        <family val="3"/>
        <charset val="128"/>
      </rPr>
      <t>月</t>
    </r>
    <phoneticPr fontId="1"/>
  </si>
  <si>
    <t>入出金込みの資産</t>
    <rPh sb="0" eb="3">
      <t>ニュウシュッキン</t>
    </rPh>
    <rPh sb="3" eb="4">
      <t>コ</t>
    </rPh>
    <rPh sb="6" eb="8">
      <t>シサン</t>
    </rPh>
    <phoneticPr fontId="1"/>
  </si>
  <si>
    <t>以後は、引け後に日々の証券口座資産をオレンジ色のセルに毎営業日入力してください（各月のシートに入力）</t>
    <rPh sb="0" eb="2">
      <t>イゴ</t>
    </rPh>
    <rPh sb="4" eb="5">
      <t>ヒ</t>
    </rPh>
    <rPh sb="6" eb="7">
      <t>ゴ</t>
    </rPh>
    <rPh sb="8" eb="10">
      <t>ヒビ</t>
    </rPh>
    <rPh sb="11" eb="13">
      <t>ショウケン</t>
    </rPh>
    <rPh sb="13" eb="15">
      <t>コウザ</t>
    </rPh>
    <rPh sb="15" eb="17">
      <t>シサン</t>
    </rPh>
    <rPh sb="22" eb="23">
      <t>イロ</t>
    </rPh>
    <rPh sb="27" eb="28">
      <t>マイ</t>
    </rPh>
    <rPh sb="28" eb="31">
      <t>エイギョウビ</t>
    </rPh>
    <rPh sb="31" eb="33">
      <t>ニュウリョク</t>
    </rPh>
    <rPh sb="40" eb="41">
      <t>カク</t>
    </rPh>
    <rPh sb="41" eb="42">
      <t>ツキ</t>
    </rPh>
    <rPh sb="47" eb="49">
      <t>ニュウリョク</t>
    </rPh>
    <phoneticPr fontId="1"/>
  </si>
  <si>
    <t>【グラフについて】</t>
    <phoneticPr fontId="1"/>
  </si>
  <si>
    <t>このファイルの各月シートには、左右2種類のグラフが実装されています。</t>
    <rPh sb="7" eb="9">
      <t>カクツキ</t>
    </rPh>
    <rPh sb="15" eb="17">
      <t>サユウ</t>
    </rPh>
    <rPh sb="18" eb="20">
      <t>シュルイ</t>
    </rPh>
    <rPh sb="25" eb="27">
      <t>ジッソウ</t>
    </rPh>
    <phoneticPr fontId="1"/>
  </si>
  <si>
    <t>また、左側のグラフには上下2つのグラフがあります。</t>
    <rPh sb="11" eb="13">
      <t>ジョウゲ</t>
    </rPh>
    <phoneticPr fontId="1"/>
  </si>
  <si>
    <t>※入出金を指示した日ではなく、入出金が口座に反映された営業日の欄に入力してください</t>
    <rPh sb="1" eb="4">
      <t>ニュウシュッキン</t>
    </rPh>
    <rPh sb="5" eb="7">
      <t>シジ</t>
    </rPh>
    <rPh sb="9" eb="10">
      <t>ヒ</t>
    </rPh>
    <rPh sb="15" eb="18">
      <t>ニュウシュッキン</t>
    </rPh>
    <rPh sb="19" eb="21">
      <t>コウザ</t>
    </rPh>
    <rPh sb="22" eb="24">
      <t>ハンエイ</t>
    </rPh>
    <rPh sb="27" eb="30">
      <t>エイギョウビ</t>
    </rPh>
    <rPh sb="31" eb="32">
      <t>ラン</t>
    </rPh>
    <rPh sb="33" eb="35">
      <t>ニュウリョク</t>
    </rPh>
    <phoneticPr fontId="1"/>
  </si>
  <si>
    <t>入出金を含めた資産グラフ↓</t>
    <rPh sb="0" eb="3">
      <t>ニュウシュツキン</t>
    </rPh>
    <rPh sb="4" eb="5">
      <t>フク</t>
    </rPh>
    <rPh sb="7" eb="9">
      <t>シサン</t>
    </rPh>
    <phoneticPr fontId="1"/>
  </si>
  <si>
    <t>↑このシートの資産は各月シートの最終営業日の金額を自動参照しているため入力できません</t>
    <rPh sb="7" eb="9">
      <t>シサン</t>
    </rPh>
    <rPh sb="10" eb="12">
      <t>カクツキ</t>
    </rPh>
    <rPh sb="16" eb="18">
      <t>サイシュウ</t>
    </rPh>
    <rPh sb="18" eb="21">
      <t>エイギョウビ</t>
    </rPh>
    <rPh sb="22" eb="24">
      <t>キンガク</t>
    </rPh>
    <rPh sb="25" eb="27">
      <t>ジドウ</t>
    </rPh>
    <rPh sb="27" eb="29">
      <t>サンショウ</t>
    </rPh>
    <rPh sb="35" eb="37">
      <t>ニュウリョク</t>
    </rPh>
    <phoneticPr fontId="1"/>
  </si>
  <si>
    <t>実質成績グラフ（入出金を含めない資産推移）↓</t>
    <phoneticPr fontId="1"/>
  </si>
  <si>
    <t>12月</t>
    <phoneticPr fontId="1"/>
  </si>
  <si>
    <t>年初</t>
    <rPh sb="0" eb="2">
      <t>ネンショ</t>
    </rPh>
    <phoneticPr fontId="1"/>
  </si>
  <si>
    <t>最初に、「入力シート」のB5セルに年初（大発会が始まる直前）の証券口座資産を入力してください</t>
    <rPh sb="0" eb="2">
      <t>サイショ</t>
    </rPh>
    <rPh sb="5" eb="7">
      <t>ニュウリョク</t>
    </rPh>
    <rPh sb="17" eb="19">
      <t>ネンショ</t>
    </rPh>
    <rPh sb="20" eb="23">
      <t>ダイハッカイ</t>
    </rPh>
    <rPh sb="24" eb="25">
      <t>ハジ</t>
    </rPh>
    <rPh sb="27" eb="29">
      <t>チョクゼン</t>
    </rPh>
    <rPh sb="31" eb="33">
      <t>ショウケン</t>
    </rPh>
    <rPh sb="33" eb="35">
      <t>コウザ</t>
    </rPh>
    <rPh sb="35" eb="37">
      <t>シサン</t>
    </rPh>
    <rPh sb="38" eb="40">
      <t>ニュウリョク</t>
    </rPh>
    <phoneticPr fontId="1"/>
  </si>
  <si>
    <t>※複数口座を併用して投資している場合はそれぞれ入力してください（最大4口座まで対応））</t>
    <rPh sb="1" eb="3">
      <t>フクスウ</t>
    </rPh>
    <rPh sb="3" eb="5">
      <t>コウザ</t>
    </rPh>
    <rPh sb="6" eb="8">
      <t>ヘイヨウ</t>
    </rPh>
    <rPh sb="10" eb="12">
      <t>トウシ</t>
    </rPh>
    <rPh sb="16" eb="18">
      <t>バアイ</t>
    </rPh>
    <rPh sb="23" eb="25">
      <t>ニュウリョク</t>
    </rPh>
    <rPh sb="32" eb="34">
      <t>サイダイ</t>
    </rPh>
    <rPh sb="35" eb="37">
      <t>コウザ</t>
    </rPh>
    <rPh sb="39" eb="41">
      <t>タイオウ</t>
    </rPh>
    <phoneticPr fontId="1"/>
  </si>
  <si>
    <t>※口座名は任意の名前に書き換えが可能です</t>
    <rPh sb="1" eb="3">
      <t>コウザ</t>
    </rPh>
    <rPh sb="3" eb="4">
      <t>メイ</t>
    </rPh>
    <rPh sb="5" eb="7">
      <t>ニンイ</t>
    </rPh>
    <rPh sb="8" eb="10">
      <t>ナマエ</t>
    </rPh>
    <rPh sb="11" eb="12">
      <t>カ</t>
    </rPh>
    <rPh sb="13" eb="14">
      <t>カ</t>
    </rPh>
    <rPh sb="16" eb="18">
      <t>カノウ</t>
    </rPh>
    <phoneticPr fontId="1"/>
  </si>
  <si>
    <t>各月シート↓</t>
    <rPh sb="0" eb="1">
      <t>カク</t>
    </rPh>
    <rPh sb="1" eb="2">
      <t>ツキ</t>
    </rPh>
    <phoneticPr fontId="1"/>
  </si>
  <si>
    <t>①年初時点（大発会が始まる直前）の証券口座資産額</t>
    <rPh sb="1" eb="3">
      <t>ネンショ</t>
    </rPh>
    <rPh sb="3" eb="5">
      <t>ジテン</t>
    </rPh>
    <rPh sb="6" eb="9">
      <t>ダイハッカイ</t>
    </rPh>
    <rPh sb="10" eb="11">
      <t>ハジ</t>
    </rPh>
    <rPh sb="13" eb="15">
      <t>チョクゼン</t>
    </rPh>
    <rPh sb="17" eb="19">
      <t>ショウケン</t>
    </rPh>
    <rPh sb="19" eb="21">
      <t>コウザ</t>
    </rPh>
    <rPh sb="21" eb="23">
      <t>シサン</t>
    </rPh>
    <rPh sb="23" eb="24">
      <t>ガク</t>
    </rPh>
    <phoneticPr fontId="1"/>
  </si>
  <si>
    <t>・左側のグラフ：入出金を成績に加えないように調整したグラフ（入金しても成績は変わらない）</t>
    <rPh sb="1" eb="3">
      <t>ヒダリガワ</t>
    </rPh>
    <rPh sb="8" eb="10">
      <t>ニュウシュツ</t>
    </rPh>
    <rPh sb="10" eb="11">
      <t>キン</t>
    </rPh>
    <rPh sb="12" eb="14">
      <t>セイセキ</t>
    </rPh>
    <rPh sb="15" eb="16">
      <t>クワ</t>
    </rPh>
    <rPh sb="22" eb="24">
      <t>チョウセイ</t>
    </rPh>
    <rPh sb="30" eb="32">
      <t>ニュウキン</t>
    </rPh>
    <rPh sb="35" eb="37">
      <t>セイセキ</t>
    </rPh>
    <rPh sb="38" eb="39">
      <t>カ</t>
    </rPh>
    <phoneticPr fontId="1"/>
  </si>
  <si>
    <t>・右側のグラフ：入出金を込みで表示されるグラフ（例えば、入金をするとその分だけ資産額が増える）</t>
    <rPh sb="1" eb="3">
      <t>ミギガワ</t>
    </rPh>
    <rPh sb="8" eb="10">
      <t>ニュウシュツ</t>
    </rPh>
    <rPh sb="10" eb="11">
      <t>キン</t>
    </rPh>
    <rPh sb="12" eb="13">
      <t>コ</t>
    </rPh>
    <rPh sb="15" eb="17">
      <t>ヒョウジ</t>
    </rPh>
    <rPh sb="24" eb="25">
      <t>タト</t>
    </rPh>
    <rPh sb="28" eb="30">
      <t>ニュウキン</t>
    </rPh>
    <rPh sb="36" eb="37">
      <t>ブン</t>
    </rPh>
    <rPh sb="39" eb="41">
      <t>シサン</t>
    </rPh>
    <rPh sb="41" eb="42">
      <t>ガク</t>
    </rPh>
    <rPh sb="43" eb="44">
      <t>フ</t>
    </rPh>
    <phoneticPr fontId="1"/>
  </si>
  <si>
    <t>※初期設定では軸の値が自動になっています。見やすさに問題がない場合は初期設定のままでご使用ください</t>
    <rPh sb="1" eb="3">
      <t>ショキ</t>
    </rPh>
    <rPh sb="3" eb="5">
      <t>セッテイ</t>
    </rPh>
    <rPh sb="7" eb="8">
      <t>ジク</t>
    </rPh>
    <rPh sb="9" eb="10">
      <t>アタイ</t>
    </rPh>
    <rPh sb="11" eb="13">
      <t>ジドウ</t>
    </rPh>
    <rPh sb="21" eb="22">
      <t>ミ</t>
    </rPh>
    <rPh sb="26" eb="28">
      <t>モンダイ</t>
    </rPh>
    <rPh sb="31" eb="33">
      <t>バアイ</t>
    </rPh>
    <rPh sb="34" eb="36">
      <t>ショキ</t>
    </rPh>
    <rPh sb="36" eb="38">
      <t>セッテイ</t>
    </rPh>
    <rPh sb="43" eb="45">
      <t>シヨウ</t>
    </rPh>
    <phoneticPr fontId="1"/>
  </si>
  <si>
    <r>
      <rPr>
        <b/>
        <u/>
        <sz val="11"/>
        <color theme="1"/>
        <rFont val="Yu Gothic"/>
        <family val="2"/>
        <charset val="128"/>
      </rPr>
      <t>デフォルト（最新の日付を自動表示）に戻したい場合は「</t>
    </r>
    <r>
      <rPr>
        <b/>
        <u/>
        <sz val="11"/>
        <color theme="5"/>
        <rFont val="Tahoma"/>
        <family val="2"/>
      </rPr>
      <t>=TODAY()</t>
    </r>
    <r>
      <rPr>
        <b/>
        <u/>
        <sz val="11"/>
        <color theme="1"/>
        <rFont val="Yu Gothic"/>
        <family val="2"/>
        <charset val="128"/>
      </rPr>
      <t>」と日付のセルに直接入力してください</t>
    </r>
    <rPh sb="6" eb="8">
      <t>サイシン</t>
    </rPh>
    <rPh sb="9" eb="11">
      <t>ヒヅケ</t>
    </rPh>
    <rPh sb="12" eb="14">
      <t>ジドウ</t>
    </rPh>
    <rPh sb="14" eb="16">
      <t>ヒョウジ</t>
    </rPh>
    <rPh sb="18" eb="19">
      <t>モド</t>
    </rPh>
    <rPh sb="22" eb="24">
      <t>バアイ</t>
    </rPh>
    <rPh sb="36" eb="38">
      <t>ヒヅケ</t>
    </rPh>
    <rPh sb="42" eb="44">
      <t>チョクセツ</t>
    </rPh>
    <rPh sb="44" eb="46">
      <t>ニュウリョク</t>
    </rPh>
    <phoneticPr fontId="1"/>
  </si>
  <si>
    <t>（日付のセルを選択すると、プルダウンリストボタンが出現します）</t>
    <rPh sb="1" eb="3">
      <t>ヒヅケ</t>
    </rPh>
    <rPh sb="7" eb="9">
      <t>センタク</t>
    </rPh>
    <rPh sb="25" eb="27">
      <t>シュツゲン</t>
    </rPh>
    <phoneticPr fontId="1"/>
  </si>
  <si>
    <t>【オマケ機能】</t>
    <rPh sb="4" eb="6">
      <t>キノウ</t>
    </rPh>
    <phoneticPr fontId="1"/>
  </si>
  <si>
    <t>①月次成績管理機能</t>
    <rPh sb="1" eb="3">
      <t>ゲツジ</t>
    </rPh>
    <rPh sb="3" eb="5">
      <t>セイセキ</t>
    </rPh>
    <rPh sb="5" eb="7">
      <t>カンリ</t>
    </rPh>
    <rPh sb="7" eb="9">
      <t>キノウ</t>
    </rPh>
    <phoneticPr fontId="1"/>
  </si>
  <si>
    <t>「月次成績」のシートに、自動的に月ベースの資産増減とグラフが作成されます</t>
    <rPh sb="1" eb="3">
      <t>ゲツジ</t>
    </rPh>
    <rPh sb="3" eb="5">
      <t>セイセキ</t>
    </rPh>
    <rPh sb="12" eb="15">
      <t>ジドウテキ</t>
    </rPh>
    <rPh sb="16" eb="17">
      <t>ツキ</t>
    </rPh>
    <rPh sb="21" eb="23">
      <t>シサン</t>
    </rPh>
    <rPh sb="23" eb="25">
      <t>ゾウゲン</t>
    </rPh>
    <rPh sb="30" eb="32">
      <t>サクセイ</t>
    </rPh>
    <phoneticPr fontId="1"/>
  </si>
  <si>
    <t>※各月の最終営業日の証券口座資産を入力する必要があります</t>
    <rPh sb="1" eb="3">
      <t>カクツキ</t>
    </rPh>
    <rPh sb="4" eb="6">
      <t>サイシュウ</t>
    </rPh>
    <rPh sb="6" eb="9">
      <t>エイギョウビ</t>
    </rPh>
    <rPh sb="10" eb="12">
      <t>ショウケン</t>
    </rPh>
    <rPh sb="12" eb="14">
      <t>コウザ</t>
    </rPh>
    <rPh sb="14" eb="16">
      <t>シサン</t>
    </rPh>
    <rPh sb="17" eb="19">
      <t>ニュウリョク</t>
    </rPh>
    <rPh sb="21" eb="23">
      <t>ヒツヨウ</t>
    </rPh>
    <phoneticPr fontId="1"/>
  </si>
  <si>
    <t>②記録の館</t>
    <rPh sb="1" eb="3">
      <t>キロク</t>
    </rPh>
    <rPh sb="4" eb="5">
      <t>ヤカタ</t>
    </rPh>
    <phoneticPr fontId="1"/>
  </si>
  <si>
    <t>（ご自身のツイッターやブログ等で、サイトのダウンロードページを紹介・リンク引用して頂くことは歓迎です）</t>
    <rPh sb="2" eb="4">
      <t>ジシン</t>
    </rPh>
    <rPh sb="14" eb="15">
      <t>トウ</t>
    </rPh>
    <rPh sb="31" eb="33">
      <t>ショウカイ</t>
    </rPh>
    <rPh sb="37" eb="39">
      <t>インヨウ</t>
    </rPh>
    <rPh sb="41" eb="42">
      <t>イタダ</t>
    </rPh>
    <rPh sb="46" eb="48">
      <t>カンゲイ</t>
    </rPh>
    <phoneticPr fontId="1"/>
  </si>
  <si>
    <t>【作者】</t>
    <rPh sb="1" eb="3">
      <t>サクシャ</t>
    </rPh>
    <phoneticPr fontId="1"/>
  </si>
  <si>
    <t>https://twitter.com/kabuojisan28</t>
    <phoneticPr fontId="1"/>
  </si>
  <si>
    <t>「オジサン@専業投資家ブログ」（ツイッターアカウント名）</t>
    <rPh sb="26" eb="27">
      <t>メイ</t>
    </rPh>
    <phoneticPr fontId="1"/>
  </si>
  <si>
    <t>前日比</t>
    <rPh sb="0" eb="1">
      <t>ゼン</t>
    </rPh>
    <rPh sb="2" eb="3">
      <t>ヒ</t>
    </rPh>
    <phoneticPr fontId="1"/>
  </si>
  <si>
    <t>年間通算</t>
    <rPh sb="0" eb="2">
      <t>ネンカン</t>
    </rPh>
    <rPh sb="2" eb="4">
      <t>ツウサン</t>
    </rPh>
    <phoneticPr fontId="1"/>
  </si>
  <si>
    <t>為替（1ドル＝）</t>
    <rPh sb="0" eb="2">
      <t>カワセ</t>
    </rPh>
    <phoneticPr fontId="1"/>
  </si>
  <si>
    <t>口座円換算</t>
    <rPh sb="0" eb="2">
      <t>コウザ</t>
    </rPh>
    <rPh sb="2" eb="3">
      <t>エン</t>
    </rPh>
    <rPh sb="3" eb="5">
      <t>カンザン</t>
    </rPh>
    <phoneticPr fontId="1"/>
  </si>
  <si>
    <t>米国株口座
前営業日比</t>
    <rPh sb="0" eb="2">
      <t>ベイコク</t>
    </rPh>
    <rPh sb="2" eb="3">
      <t>カブ</t>
    </rPh>
    <rPh sb="3" eb="5">
      <t>コウザ</t>
    </rPh>
    <rPh sb="6" eb="7">
      <t>ゼン</t>
    </rPh>
    <rPh sb="7" eb="10">
      <t>エイギョウビ</t>
    </rPh>
    <rPh sb="10" eb="11">
      <t>ヒ</t>
    </rPh>
    <phoneticPr fontId="1"/>
  </si>
  <si>
    <t>入力例⇒</t>
    <rPh sb="0" eb="2">
      <t>ニュウリョク</t>
    </rPh>
    <rPh sb="2" eb="3">
      <t>レイ</t>
    </rPh>
    <phoneticPr fontId="1"/>
  </si>
  <si>
    <t>前月比</t>
    <rPh sb="0" eb="1">
      <t>ゼン</t>
    </rPh>
    <rPh sb="1" eb="2">
      <t>ツキ</t>
    </rPh>
    <rPh sb="2" eb="3">
      <t>ヒ</t>
    </rPh>
    <phoneticPr fontId="1"/>
  </si>
  <si>
    <r>
      <t>YH</t>
    </r>
    <r>
      <rPr>
        <b/>
        <sz val="14"/>
        <color theme="1"/>
        <rFont val="ＭＳ Ｐゴシック"/>
        <family val="2"/>
        <charset val="128"/>
      </rPr>
      <t>更新まで残り</t>
    </r>
    <rPh sb="2" eb="4">
      <t>コウシン</t>
    </rPh>
    <rPh sb="6" eb="7">
      <t>ノコ</t>
    </rPh>
    <phoneticPr fontId="1"/>
  </si>
  <si>
    <t>YHYL残り用</t>
    <rPh sb="4" eb="5">
      <t>ノコ</t>
    </rPh>
    <rPh sb="6" eb="7">
      <t>ヨウ</t>
    </rPh>
    <phoneticPr fontId="1"/>
  </si>
  <si>
    <r>
      <t>YL</t>
    </r>
    <r>
      <rPr>
        <b/>
        <sz val="14"/>
        <color theme="1"/>
        <rFont val="ＭＳ Ｐゴシック"/>
        <family val="2"/>
        <charset val="128"/>
      </rPr>
      <t>更新まで残り</t>
    </r>
    <rPh sb="2" eb="4">
      <t>コウシン</t>
    </rPh>
    <rPh sb="6" eb="7">
      <t>ノコ</t>
    </rPh>
    <phoneticPr fontId="1"/>
  </si>
  <si>
    <r>
      <t>1</t>
    </r>
    <r>
      <rPr>
        <b/>
        <sz val="11"/>
        <color theme="1"/>
        <rFont val="ＭＳ Ｐゴシック"/>
        <family val="3"/>
        <charset val="128"/>
      </rPr>
      <t>月末</t>
    </r>
    <rPh sb="1" eb="2">
      <t>ガツ</t>
    </rPh>
    <rPh sb="2" eb="3">
      <t>マツ</t>
    </rPh>
    <phoneticPr fontId="1"/>
  </si>
  <si>
    <r>
      <t>2</t>
    </r>
    <r>
      <rPr>
        <b/>
        <sz val="11"/>
        <color theme="1"/>
        <rFont val="ＭＳ Ｐゴシック"/>
        <family val="3"/>
        <charset val="128"/>
      </rPr>
      <t>月末</t>
    </r>
    <rPh sb="1" eb="2">
      <t>ガツ</t>
    </rPh>
    <rPh sb="2" eb="3">
      <t>マツ</t>
    </rPh>
    <phoneticPr fontId="1"/>
  </si>
  <si>
    <r>
      <t>3</t>
    </r>
    <r>
      <rPr>
        <b/>
        <sz val="11"/>
        <color theme="1"/>
        <rFont val="ＭＳ Ｐゴシック"/>
        <family val="3"/>
        <charset val="128"/>
      </rPr>
      <t>月末</t>
    </r>
    <rPh sb="1" eb="2">
      <t>ガツ</t>
    </rPh>
    <rPh sb="2" eb="3">
      <t>マツ</t>
    </rPh>
    <phoneticPr fontId="1"/>
  </si>
  <si>
    <r>
      <t>4</t>
    </r>
    <r>
      <rPr>
        <b/>
        <sz val="11"/>
        <color theme="1"/>
        <rFont val="ＭＳ Ｐゴシック"/>
        <family val="3"/>
        <charset val="128"/>
      </rPr>
      <t>月末</t>
    </r>
    <rPh sb="1" eb="2">
      <t>ガツ</t>
    </rPh>
    <rPh sb="2" eb="3">
      <t>マツ</t>
    </rPh>
    <phoneticPr fontId="1"/>
  </si>
  <si>
    <r>
      <t>5</t>
    </r>
    <r>
      <rPr>
        <b/>
        <sz val="11"/>
        <color theme="1"/>
        <rFont val="ＭＳ Ｐゴシック"/>
        <family val="3"/>
        <charset val="128"/>
      </rPr>
      <t>月末</t>
    </r>
    <rPh sb="1" eb="2">
      <t>ガツ</t>
    </rPh>
    <rPh sb="2" eb="3">
      <t>マツ</t>
    </rPh>
    <phoneticPr fontId="1"/>
  </si>
  <si>
    <r>
      <t>6</t>
    </r>
    <r>
      <rPr>
        <b/>
        <sz val="11"/>
        <color theme="1"/>
        <rFont val="ＭＳ Ｐゴシック"/>
        <family val="3"/>
        <charset val="128"/>
      </rPr>
      <t>月末</t>
    </r>
    <rPh sb="1" eb="2">
      <t>ガツ</t>
    </rPh>
    <rPh sb="2" eb="3">
      <t>マツ</t>
    </rPh>
    <phoneticPr fontId="1"/>
  </si>
  <si>
    <r>
      <t>7</t>
    </r>
    <r>
      <rPr>
        <b/>
        <sz val="11"/>
        <color theme="1"/>
        <rFont val="ＭＳ Ｐゴシック"/>
        <family val="3"/>
        <charset val="128"/>
      </rPr>
      <t>月末</t>
    </r>
    <rPh sb="1" eb="2">
      <t>ガツ</t>
    </rPh>
    <rPh sb="2" eb="3">
      <t>マツ</t>
    </rPh>
    <phoneticPr fontId="1"/>
  </si>
  <si>
    <r>
      <t>8</t>
    </r>
    <r>
      <rPr>
        <b/>
        <sz val="11"/>
        <color theme="1"/>
        <rFont val="ＭＳ Ｐゴシック"/>
        <family val="3"/>
        <charset val="128"/>
      </rPr>
      <t>月末</t>
    </r>
    <rPh sb="1" eb="2">
      <t>ガツ</t>
    </rPh>
    <rPh sb="2" eb="3">
      <t>マツ</t>
    </rPh>
    <phoneticPr fontId="1"/>
  </si>
  <si>
    <r>
      <t>9</t>
    </r>
    <r>
      <rPr>
        <b/>
        <sz val="11"/>
        <color theme="1"/>
        <rFont val="ＭＳ Ｐゴシック"/>
        <family val="3"/>
        <charset val="128"/>
      </rPr>
      <t>月末</t>
    </r>
    <rPh sb="1" eb="2">
      <t>ガツ</t>
    </rPh>
    <rPh sb="2" eb="3">
      <t>マツ</t>
    </rPh>
    <phoneticPr fontId="1"/>
  </si>
  <si>
    <r>
      <t>10</t>
    </r>
    <r>
      <rPr>
        <b/>
        <sz val="11"/>
        <color theme="1"/>
        <rFont val="ＭＳ Ｐゴシック"/>
        <family val="3"/>
        <charset val="128"/>
      </rPr>
      <t>月末</t>
    </r>
    <rPh sb="2" eb="3">
      <t>ガツ</t>
    </rPh>
    <rPh sb="3" eb="4">
      <t>マツ</t>
    </rPh>
    <phoneticPr fontId="1"/>
  </si>
  <si>
    <r>
      <t>11</t>
    </r>
    <r>
      <rPr>
        <b/>
        <sz val="11"/>
        <color theme="1"/>
        <rFont val="ＭＳ Ｐゴシック"/>
        <family val="3"/>
        <charset val="128"/>
      </rPr>
      <t>月末</t>
    </r>
    <rPh sb="2" eb="3">
      <t>ガツ</t>
    </rPh>
    <rPh sb="3" eb="4">
      <t>マツ</t>
    </rPh>
    <phoneticPr fontId="1"/>
  </si>
  <si>
    <r>
      <t>12</t>
    </r>
    <r>
      <rPr>
        <b/>
        <sz val="11"/>
        <color theme="1"/>
        <rFont val="ＭＳ Ｐゴシック"/>
        <family val="3"/>
        <charset val="128"/>
      </rPr>
      <t>月末</t>
    </r>
    <rPh sb="2" eb="3">
      <t>ガツ</t>
    </rPh>
    <rPh sb="3" eb="4">
      <t>マツ</t>
    </rPh>
    <phoneticPr fontId="1"/>
  </si>
  <si>
    <r>
      <rPr>
        <b/>
        <sz val="11"/>
        <color theme="1"/>
        <rFont val="ＭＳ Ｐゴシック"/>
        <family val="2"/>
        <charset val="128"/>
      </rPr>
      <t>年初時点</t>
    </r>
    <rPh sb="0" eb="2">
      <t>ネンショ</t>
    </rPh>
    <rPh sb="2" eb="4">
      <t>ジテン</t>
    </rPh>
    <phoneticPr fontId="1"/>
  </si>
  <si>
    <r>
      <rPr>
        <b/>
        <sz val="11"/>
        <color theme="1"/>
        <rFont val="ＭＳ Ｐゴシック"/>
        <family val="2"/>
        <charset val="128"/>
      </rPr>
      <t>マイ</t>
    </r>
    <r>
      <rPr>
        <b/>
        <sz val="11"/>
        <color theme="1"/>
        <rFont val="Tahoma"/>
        <family val="2"/>
      </rPr>
      <t>PF</t>
    </r>
    <phoneticPr fontId="1"/>
  </si>
  <si>
    <r>
      <rPr>
        <b/>
        <sz val="11"/>
        <color theme="1"/>
        <rFont val="ＭＳ Ｐゴシック"/>
        <family val="2"/>
        <charset val="128"/>
      </rPr>
      <t>日経平均</t>
    </r>
    <rPh sb="0" eb="2">
      <t>ニッケイ</t>
    </rPh>
    <rPh sb="2" eb="4">
      <t>ヘイキン</t>
    </rPh>
    <phoneticPr fontId="1"/>
  </si>
  <si>
    <r>
      <t>年初来</t>
    </r>
    <r>
      <rPr>
        <b/>
        <sz val="16"/>
        <color theme="1"/>
        <rFont val="ＭＳ Ｐゴシック"/>
        <family val="2"/>
        <charset val="128"/>
      </rPr>
      <t>成績</t>
    </r>
    <rPh sb="0" eb="3">
      <t>ネンショライ</t>
    </rPh>
    <rPh sb="3" eb="5">
      <t>セイセキ</t>
    </rPh>
    <phoneticPr fontId="1"/>
  </si>
  <si>
    <r>
      <rPr>
        <b/>
        <sz val="16"/>
        <color theme="1"/>
        <rFont val="ＭＳ Ｐゴシック"/>
        <family val="3"/>
        <charset val="128"/>
      </rPr>
      <t>前月比</t>
    </r>
    <rPh sb="0" eb="3">
      <t>ゼンゲツヒ</t>
    </rPh>
    <phoneticPr fontId="1"/>
  </si>
  <si>
    <r>
      <rPr>
        <b/>
        <sz val="16"/>
        <color theme="1"/>
        <rFont val="ＭＳ Ｐゴシック"/>
        <family val="3"/>
        <charset val="128"/>
      </rPr>
      <t>入力</t>
    </r>
    <rPh sb="0" eb="2">
      <t>ニュウリョク</t>
    </rPh>
    <phoneticPr fontId="1"/>
  </si>
  <si>
    <r>
      <rPr>
        <b/>
        <u/>
        <sz val="16"/>
        <color theme="1"/>
        <rFont val="Meiryo UI"/>
        <family val="3"/>
        <charset val="128"/>
      </rPr>
      <t>パフォーマンス比較（マイ</t>
    </r>
    <r>
      <rPr>
        <b/>
        <u/>
        <sz val="16"/>
        <color theme="1"/>
        <rFont val="Tahoma"/>
        <family val="3"/>
      </rPr>
      <t xml:space="preserve">PF VS </t>
    </r>
    <r>
      <rPr>
        <b/>
        <u/>
        <sz val="16"/>
        <color theme="1"/>
        <rFont val="Meiryo UI"/>
        <family val="3"/>
        <charset val="128"/>
      </rPr>
      <t>指数）</t>
    </r>
    <rPh sb="7" eb="9">
      <t>ヒカク</t>
    </rPh>
    <rPh sb="18" eb="20">
      <t>シスウ</t>
    </rPh>
    <phoneticPr fontId="1"/>
  </si>
  <si>
    <t>・マイPF（ポートフォリオ）の成績は入出金を含めない実質資産で計算されています</t>
    <rPh sb="15" eb="17">
      <t>セイセキ</t>
    </rPh>
    <rPh sb="18" eb="21">
      <t>ニュウシュッキン</t>
    </rPh>
    <rPh sb="19" eb="20">
      <t>キニュウ</t>
    </rPh>
    <rPh sb="20" eb="21">
      <t>キン</t>
    </rPh>
    <rPh sb="22" eb="23">
      <t>フク</t>
    </rPh>
    <rPh sb="26" eb="28">
      <t>ジッシツ</t>
    </rPh>
    <rPh sb="28" eb="30">
      <t>シサン</t>
    </rPh>
    <rPh sb="31" eb="33">
      <t>ケイサン</t>
    </rPh>
    <phoneticPr fontId="1"/>
  </si>
  <si>
    <t>・過去の指数の値を知りたい場合は、このページ下部に記載された参考ページでご確認ください</t>
    <rPh sb="1" eb="3">
      <t>カコ</t>
    </rPh>
    <rPh sb="4" eb="6">
      <t>シスウ</t>
    </rPh>
    <rPh sb="7" eb="8">
      <t>アタイ</t>
    </rPh>
    <rPh sb="9" eb="10">
      <t>シ</t>
    </rPh>
    <rPh sb="13" eb="15">
      <t>バアイ</t>
    </rPh>
    <rPh sb="22" eb="24">
      <t>カブ</t>
    </rPh>
    <rPh sb="25" eb="27">
      <t>キサイ</t>
    </rPh>
    <rPh sb="30" eb="32">
      <t>サンコウ</t>
    </rPh>
    <rPh sb="37" eb="39">
      <t>カクニンニュウシュッキン</t>
    </rPh>
    <phoneticPr fontId="1"/>
  </si>
  <si>
    <t>https://jp.investing.com/indices/topix-mother-market-historical-data</t>
  </si>
  <si>
    <t>過去の指数の値が載っているHPのURL（外部サイト）</t>
    <rPh sb="0" eb="2">
      <t>カコ</t>
    </rPh>
    <rPh sb="3" eb="5">
      <t>シスウ</t>
    </rPh>
    <rPh sb="6" eb="7">
      <t>アタイ</t>
    </rPh>
    <rPh sb="8" eb="9">
      <t>ノ</t>
    </rPh>
    <rPh sb="20" eb="22">
      <t>ガイブ</t>
    </rPh>
    <phoneticPr fontId="1"/>
  </si>
  <si>
    <t>日経平均</t>
    <rPh sb="0" eb="2">
      <t>ニッケイ</t>
    </rPh>
    <rPh sb="2" eb="4">
      <t>ヘイキン</t>
    </rPh>
    <phoneticPr fontId="1"/>
  </si>
  <si>
    <t>https://jp.investing.com/indices/japan-ni225-historical-data</t>
    <phoneticPr fontId="1"/>
  </si>
  <si>
    <t>・オレンジ色のセルに毎月の月末の指数の終値を入力してください（マイPFは自動入力）</t>
    <rPh sb="5" eb="6">
      <t>イロ</t>
    </rPh>
    <rPh sb="10" eb="12">
      <t>マイツキ</t>
    </rPh>
    <rPh sb="13" eb="15">
      <t>ゲツマツ</t>
    </rPh>
    <rPh sb="16" eb="18">
      <t>シスウ</t>
    </rPh>
    <rPh sb="19" eb="20">
      <t>オ</t>
    </rPh>
    <rPh sb="20" eb="21">
      <t>アタイ</t>
    </rPh>
    <rPh sb="22" eb="24">
      <t>ニュウリョク</t>
    </rPh>
    <rPh sb="36" eb="38">
      <t>ジドウ</t>
    </rPh>
    <rPh sb="38" eb="40">
      <t>ニュウリョクニュウシュッキン</t>
    </rPh>
    <phoneticPr fontId="1"/>
  </si>
  <si>
    <t>米国株口座入力シート</t>
    <rPh sb="0" eb="2">
      <t>ベイコク</t>
    </rPh>
    <rPh sb="2" eb="3">
      <t>カブ</t>
    </rPh>
    <rPh sb="3" eb="5">
      <t>コウザ</t>
    </rPh>
    <rPh sb="5" eb="7">
      <t>ニュウリョク</t>
    </rPh>
    <phoneticPr fontId="1"/>
  </si>
  <si>
    <t>※日本と米国で株式の営業日（祝祭日）が異なりますが、日本の営業日のみ入力可能な簡易仕様となります</t>
    <rPh sb="1" eb="3">
      <t>ニホン</t>
    </rPh>
    <rPh sb="4" eb="6">
      <t>ベイコク</t>
    </rPh>
    <rPh sb="7" eb="9">
      <t>カブシキ</t>
    </rPh>
    <rPh sb="10" eb="12">
      <t>エイギョウ</t>
    </rPh>
    <rPh sb="12" eb="13">
      <t>ビ</t>
    </rPh>
    <rPh sb="14" eb="17">
      <t>シュクサイジツ</t>
    </rPh>
    <rPh sb="19" eb="20">
      <t>コト</t>
    </rPh>
    <rPh sb="26" eb="28">
      <t>ニホン</t>
    </rPh>
    <rPh sb="29" eb="31">
      <t>エイギョウ</t>
    </rPh>
    <rPh sb="31" eb="32">
      <t>ビ</t>
    </rPh>
    <rPh sb="34" eb="36">
      <t>ニュウリョク</t>
    </rPh>
    <rPh sb="36" eb="38">
      <t>カノウ</t>
    </rPh>
    <rPh sb="39" eb="41">
      <t>カンイ</t>
    </rPh>
    <rPh sb="41" eb="43">
      <t>シヨウ</t>
    </rPh>
    <phoneticPr fontId="1"/>
  </si>
  <si>
    <t>※為替は常に動きますが、シートの入力時点でのドル円の値をおおよそで入力してください</t>
    <rPh sb="1" eb="3">
      <t>カワセ</t>
    </rPh>
    <rPh sb="4" eb="5">
      <t>ツネ</t>
    </rPh>
    <rPh sb="6" eb="7">
      <t>ウゴ</t>
    </rPh>
    <rPh sb="16" eb="18">
      <t>ニュウリョク</t>
    </rPh>
    <rPh sb="18" eb="20">
      <t>ジテン</t>
    </rPh>
    <rPh sb="24" eb="25">
      <t>エン</t>
    </rPh>
    <rPh sb="26" eb="27">
      <t>アタイ</t>
    </rPh>
    <rPh sb="33" eb="35">
      <t>ニュウリョク</t>
    </rPh>
    <phoneticPr fontId="1"/>
  </si>
  <si>
    <t>米国株口座残高入力（米ドル）</t>
    <rPh sb="0" eb="2">
      <t>ベイコク</t>
    </rPh>
    <rPh sb="2" eb="3">
      <t>カブ</t>
    </rPh>
    <rPh sb="3" eb="5">
      <t>コウザ</t>
    </rPh>
    <rPh sb="5" eb="7">
      <t>ザンダカ</t>
    </rPh>
    <rPh sb="7" eb="9">
      <t>ニュウリョク</t>
    </rPh>
    <rPh sb="10" eb="11">
      <t>ベイ</t>
    </rPh>
    <phoneticPr fontId="1"/>
  </si>
  <si>
    <t>-</t>
    <phoneticPr fontId="1"/>
  </si>
  <si>
    <t>日付</t>
    <rPh sb="0" eb="2">
      <t>ヒヅケ</t>
    </rPh>
    <phoneticPr fontId="1"/>
  </si>
  <si>
    <t>1月シートへジャンプ⇒</t>
    <rPh sb="1" eb="2">
      <t>ガツ</t>
    </rPh>
    <phoneticPr fontId="1"/>
  </si>
  <si>
    <t>2月シートへジャンプ⇒</t>
    <rPh sb="1" eb="2">
      <t>ガツ</t>
    </rPh>
    <phoneticPr fontId="1"/>
  </si>
  <si>
    <t>3月シートへジャンプ⇒</t>
    <rPh sb="1" eb="2">
      <t>ガツ</t>
    </rPh>
    <phoneticPr fontId="1"/>
  </si>
  <si>
    <t>4月シートへジャンプ⇒</t>
    <rPh sb="1" eb="2">
      <t>ガツ</t>
    </rPh>
    <phoneticPr fontId="1"/>
  </si>
  <si>
    <t>5月シートへジャンプ⇒</t>
    <rPh sb="1" eb="2">
      <t>ガツ</t>
    </rPh>
    <phoneticPr fontId="1"/>
  </si>
  <si>
    <t>6月シートへジャンプ⇒</t>
    <rPh sb="1" eb="2">
      <t>ガツ</t>
    </rPh>
    <phoneticPr fontId="1"/>
  </si>
  <si>
    <t>7月シートへジャンプ⇒</t>
    <rPh sb="1" eb="2">
      <t>ガツ</t>
    </rPh>
    <phoneticPr fontId="1"/>
  </si>
  <si>
    <t>8月シートへジャンプ⇒</t>
    <rPh sb="1" eb="2">
      <t>ガツ</t>
    </rPh>
    <phoneticPr fontId="1"/>
  </si>
  <si>
    <t>9月シートへジャンプ⇒</t>
    <rPh sb="1" eb="2">
      <t>ガツ</t>
    </rPh>
    <phoneticPr fontId="1"/>
  </si>
  <si>
    <t>10月シートへジャンプ⇒</t>
    <rPh sb="2" eb="3">
      <t>ガツ</t>
    </rPh>
    <phoneticPr fontId="1"/>
  </si>
  <si>
    <t>11月シートへジャンプ⇒</t>
    <rPh sb="2" eb="3">
      <t>ガツ</t>
    </rPh>
    <phoneticPr fontId="1"/>
  </si>
  <si>
    <t>12月シートへジャンプ⇒</t>
    <rPh sb="2" eb="3">
      <t>ガツ</t>
    </rPh>
    <phoneticPr fontId="1"/>
  </si>
  <si>
    <t>米国株入力シートへジャンプ⇒</t>
    <rPh sb="0" eb="2">
      <t>ベイコク</t>
    </rPh>
    <rPh sb="2" eb="3">
      <t>カブ</t>
    </rPh>
    <rPh sb="3" eb="5">
      <t>ニュウリョク</t>
    </rPh>
    <phoneticPr fontId="1"/>
  </si>
  <si>
    <t>米国株口座(円)</t>
    <rPh sb="0" eb="2">
      <t>ベイコク</t>
    </rPh>
    <rPh sb="2" eb="3">
      <t>カブ</t>
    </rPh>
    <rPh sb="3" eb="5">
      <t>コウザ</t>
    </rPh>
    <rPh sb="6" eb="7">
      <t>エン</t>
    </rPh>
    <phoneticPr fontId="1"/>
  </si>
  <si>
    <r>
      <rPr>
        <b/>
        <sz val="14"/>
        <color theme="1"/>
        <rFont val="ＭＳ Ｐゴシック"/>
        <family val="3"/>
        <charset val="128"/>
      </rPr>
      <t>マイ</t>
    </r>
    <r>
      <rPr>
        <b/>
        <sz val="14"/>
        <color theme="1"/>
        <rFont val="Tahoma"/>
        <family val="2"/>
      </rPr>
      <t>PF</t>
    </r>
    <phoneticPr fontId="1"/>
  </si>
  <si>
    <r>
      <rPr>
        <b/>
        <sz val="14"/>
        <color theme="1"/>
        <rFont val="ＭＳ Ｐゴシック"/>
        <family val="3"/>
        <charset val="128"/>
      </rPr>
      <t>日経平均</t>
    </r>
    <rPh sb="0" eb="2">
      <t>ニッケイ</t>
    </rPh>
    <rPh sb="2" eb="4">
      <t>ヘイキン</t>
    </rPh>
    <phoneticPr fontId="1"/>
  </si>
  <si>
    <t>※米国株口座を併用している方は「米国株シート」にて日々の口座資産とドル円の値を入力してください</t>
    <rPh sb="1" eb="6">
      <t>ベイコクカブコウザ</t>
    </rPh>
    <rPh sb="7" eb="9">
      <t>ヘイヨウ</t>
    </rPh>
    <rPh sb="13" eb="14">
      <t>カタ</t>
    </rPh>
    <rPh sb="16" eb="18">
      <t>ベイコク</t>
    </rPh>
    <rPh sb="18" eb="19">
      <t>カブ</t>
    </rPh>
    <rPh sb="25" eb="27">
      <t>ヒビ</t>
    </rPh>
    <rPh sb="28" eb="30">
      <t>コウザ</t>
    </rPh>
    <rPh sb="30" eb="32">
      <t>シサン</t>
    </rPh>
    <rPh sb="35" eb="36">
      <t>エン</t>
    </rPh>
    <rPh sb="37" eb="38">
      <t>アタイ</t>
    </rPh>
    <rPh sb="39" eb="41">
      <t>ニュウリョク</t>
    </rPh>
    <phoneticPr fontId="1"/>
  </si>
  <si>
    <t>（入出金が口座に反映された日のセルに入力してください）</t>
    <rPh sb="1" eb="4">
      <t>ニュウシュッキン</t>
    </rPh>
    <rPh sb="5" eb="7">
      <t>コウザ</t>
    </rPh>
    <rPh sb="8" eb="10">
      <t>ハンエイ</t>
    </rPh>
    <rPh sb="13" eb="14">
      <t>ヒ</t>
    </rPh>
    <rPh sb="18" eb="20">
      <t>ニュウリョク</t>
    </rPh>
    <phoneticPr fontId="1"/>
  </si>
  <si>
    <t>「記録の館」シートに、年間のYH・YL、各月の勝率等が自動的に表示されます</t>
    <rPh sb="1" eb="3">
      <t>キロク</t>
    </rPh>
    <rPh sb="4" eb="5">
      <t>ヤカタ</t>
    </rPh>
    <rPh sb="11" eb="13">
      <t>ネンカン</t>
    </rPh>
    <rPh sb="20" eb="22">
      <t>カクツキ</t>
    </rPh>
    <rPh sb="23" eb="25">
      <t>ショウリツ</t>
    </rPh>
    <rPh sb="25" eb="26">
      <t>トウ</t>
    </rPh>
    <rPh sb="27" eb="30">
      <t>ジドウテキ</t>
    </rPh>
    <rPh sb="31" eb="33">
      <t>ヒョウジ</t>
    </rPh>
    <phoneticPr fontId="1"/>
  </si>
  <si>
    <r>
      <rPr>
        <sz val="11"/>
        <color theme="1"/>
        <rFont val="ＭＳ Ｐゴシック"/>
        <family val="2"/>
        <charset val="128"/>
      </rPr>
      <t>以下のリンクをクリックすると各ページにジャンプすることが出来ます</t>
    </r>
    <rPh sb="0" eb="2">
      <t>イカ</t>
    </rPh>
    <rPh sb="14" eb="15">
      <t>カク</t>
    </rPh>
    <rPh sb="28" eb="30">
      <t>デキ</t>
    </rPh>
    <phoneticPr fontId="1"/>
  </si>
  <si>
    <r>
      <rPr>
        <b/>
        <sz val="14"/>
        <color theme="1"/>
        <rFont val="ＭＳ Ｐゴシック"/>
        <family val="3"/>
        <charset val="128"/>
      </rPr>
      <t>各月入力シート</t>
    </r>
    <rPh sb="0" eb="2">
      <t>カクツキ</t>
    </rPh>
    <rPh sb="2" eb="4">
      <t>ニュウリョク</t>
    </rPh>
    <phoneticPr fontId="1"/>
  </si>
  <si>
    <r>
      <rPr>
        <b/>
        <sz val="14"/>
        <color theme="1"/>
        <rFont val="ＭＳ Ｐゴシック"/>
        <family val="3"/>
        <charset val="128"/>
      </rPr>
      <t>その他シート</t>
    </r>
    <rPh sb="2" eb="3">
      <t>タ</t>
    </rPh>
    <phoneticPr fontId="1"/>
  </si>
  <si>
    <r>
      <rPr>
        <b/>
        <u/>
        <sz val="13"/>
        <color theme="10"/>
        <rFont val="ＭＳ Ｐゴシック"/>
        <family val="2"/>
        <charset val="128"/>
      </rPr>
      <t>　</t>
    </r>
    <r>
      <rPr>
        <b/>
        <u/>
        <sz val="13"/>
        <color theme="10"/>
        <rFont val="Tahoma"/>
        <family val="2"/>
      </rPr>
      <t>- 1</t>
    </r>
    <r>
      <rPr>
        <b/>
        <u/>
        <sz val="13"/>
        <color theme="10"/>
        <rFont val="ＭＳ Ｐゴシック"/>
        <family val="2"/>
        <charset val="128"/>
      </rPr>
      <t>月</t>
    </r>
    <rPh sb="4" eb="5">
      <t>ガツ</t>
    </rPh>
    <phoneticPr fontId="1"/>
  </si>
  <si>
    <r>
      <rPr>
        <b/>
        <u/>
        <sz val="13"/>
        <color theme="10"/>
        <rFont val="ＭＳ Ｐゴシック"/>
        <family val="2"/>
        <charset val="128"/>
      </rPr>
      <t>米国株入力シート</t>
    </r>
    <rPh sb="0" eb="2">
      <t>ベイコク</t>
    </rPh>
    <rPh sb="2" eb="3">
      <t>カブ</t>
    </rPh>
    <rPh sb="3" eb="5">
      <t>ニュウリョク</t>
    </rPh>
    <phoneticPr fontId="1"/>
  </si>
  <si>
    <r>
      <rPr>
        <b/>
        <u/>
        <sz val="13"/>
        <color theme="10"/>
        <rFont val="ＭＳ Ｐゴシック"/>
        <family val="2"/>
        <charset val="128"/>
      </rPr>
      <t>　</t>
    </r>
    <r>
      <rPr>
        <b/>
        <u/>
        <sz val="13"/>
        <color theme="10"/>
        <rFont val="Tahoma"/>
        <family val="2"/>
      </rPr>
      <t>- 2</t>
    </r>
    <r>
      <rPr>
        <b/>
        <u/>
        <sz val="13"/>
        <color theme="10"/>
        <rFont val="ＭＳ Ｐゴシック"/>
        <family val="2"/>
        <charset val="128"/>
      </rPr>
      <t>月</t>
    </r>
    <rPh sb="4" eb="5">
      <t>ガツ</t>
    </rPh>
    <phoneticPr fontId="1"/>
  </si>
  <si>
    <r>
      <rPr>
        <b/>
        <u/>
        <sz val="13"/>
        <color theme="10"/>
        <rFont val="ＭＳ Ｐゴシック"/>
        <family val="2"/>
        <charset val="128"/>
      </rPr>
      <t>月次成績シート</t>
    </r>
    <rPh sb="0" eb="2">
      <t>ゲツジ</t>
    </rPh>
    <rPh sb="2" eb="4">
      <t>セイセキ</t>
    </rPh>
    <phoneticPr fontId="1"/>
  </si>
  <si>
    <r>
      <rPr>
        <b/>
        <u/>
        <sz val="13"/>
        <color theme="10"/>
        <rFont val="ＭＳ Ｐゴシック"/>
        <family val="2"/>
        <charset val="128"/>
      </rPr>
      <t>　</t>
    </r>
    <r>
      <rPr>
        <b/>
        <u/>
        <sz val="13"/>
        <color theme="10"/>
        <rFont val="Tahoma"/>
        <family val="2"/>
      </rPr>
      <t>- 3</t>
    </r>
    <r>
      <rPr>
        <b/>
        <u/>
        <sz val="13"/>
        <color theme="10"/>
        <rFont val="ＭＳ Ｐゴシック"/>
        <family val="2"/>
        <charset val="128"/>
      </rPr>
      <t>月</t>
    </r>
    <rPh sb="4" eb="5">
      <t>ガツ</t>
    </rPh>
    <phoneticPr fontId="1"/>
  </si>
  <si>
    <r>
      <rPr>
        <b/>
        <u/>
        <sz val="13"/>
        <color theme="10"/>
        <rFont val="ＭＳ Ｐゴシック"/>
        <family val="2"/>
        <charset val="128"/>
      </rPr>
      <t>パフォーマンス比較シート（マイ</t>
    </r>
    <r>
      <rPr>
        <b/>
        <u/>
        <sz val="13"/>
        <color theme="10"/>
        <rFont val="Tahoma"/>
        <family val="2"/>
      </rPr>
      <t xml:space="preserve">PF VS </t>
    </r>
    <r>
      <rPr>
        <b/>
        <u/>
        <sz val="13"/>
        <color theme="10"/>
        <rFont val="ＭＳ Ｐゴシック"/>
        <family val="2"/>
        <charset val="128"/>
      </rPr>
      <t>指数）</t>
    </r>
    <rPh sb="7" eb="9">
      <t>ヒカク</t>
    </rPh>
    <rPh sb="21" eb="23">
      <t>シスウ</t>
    </rPh>
    <phoneticPr fontId="1"/>
  </si>
  <si>
    <r>
      <rPr>
        <b/>
        <u/>
        <sz val="13"/>
        <color theme="10"/>
        <rFont val="ＭＳ Ｐゴシック"/>
        <family val="2"/>
        <charset val="128"/>
      </rPr>
      <t>　</t>
    </r>
    <r>
      <rPr>
        <b/>
        <u/>
        <sz val="13"/>
        <color theme="10"/>
        <rFont val="Tahoma"/>
        <family val="2"/>
      </rPr>
      <t>- 4</t>
    </r>
    <r>
      <rPr>
        <b/>
        <u/>
        <sz val="13"/>
        <color theme="10"/>
        <rFont val="ＭＳ Ｐゴシック"/>
        <family val="2"/>
        <charset val="128"/>
      </rPr>
      <t>月</t>
    </r>
    <rPh sb="4" eb="5">
      <t>ガツ</t>
    </rPh>
    <phoneticPr fontId="1"/>
  </si>
  <si>
    <r>
      <rPr>
        <b/>
        <u/>
        <sz val="13"/>
        <color theme="10"/>
        <rFont val="ＭＳ Ｐゴシック"/>
        <family val="2"/>
        <charset val="128"/>
      </rPr>
      <t>記録の館</t>
    </r>
    <rPh sb="0" eb="2">
      <t>キロク</t>
    </rPh>
    <rPh sb="3" eb="4">
      <t>ヤカタ</t>
    </rPh>
    <phoneticPr fontId="1"/>
  </si>
  <si>
    <r>
      <rPr>
        <b/>
        <u/>
        <sz val="13"/>
        <color theme="10"/>
        <rFont val="ＭＳ Ｐゴシック"/>
        <family val="2"/>
        <charset val="128"/>
      </rPr>
      <t>　</t>
    </r>
    <r>
      <rPr>
        <b/>
        <u/>
        <sz val="13"/>
        <color theme="10"/>
        <rFont val="Tahoma"/>
        <family val="2"/>
      </rPr>
      <t>- 5</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</si>
  <si>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- 6</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</si>
  <si>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- 7</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</si>
  <si>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- 8</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</si>
  <si>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- 9</t>
    </r>
    <r>
      <rPr>
        <b/>
        <u/>
        <sz val="13"/>
        <color theme="10"/>
        <rFont val="ＭＳ Ｐゴシック"/>
        <family val="2"/>
        <charset val="128"/>
      </rPr>
      <t>月</t>
    </r>
    <rPh sb="4" eb="5">
      <t>ガツ</t>
    </rPh>
    <phoneticPr fontId="1"/>
  </si>
  <si>
    <r>
      <rPr>
        <b/>
        <u/>
        <sz val="13"/>
        <color theme="10"/>
        <rFont val="ＭＳ Ｐゴシック"/>
        <family val="2"/>
        <charset val="128"/>
      </rPr>
      <t>　</t>
    </r>
    <r>
      <rPr>
        <b/>
        <u/>
        <sz val="13"/>
        <color theme="10"/>
        <rFont val="Tahoma"/>
        <family val="2"/>
      </rPr>
      <t>- 10</t>
    </r>
    <r>
      <rPr>
        <b/>
        <u/>
        <sz val="13"/>
        <color theme="10"/>
        <rFont val="ＭＳ Ｐゴシック"/>
        <family val="2"/>
        <charset val="128"/>
      </rPr>
      <t>月</t>
    </r>
    <rPh sb="5" eb="6">
      <t>ガツ</t>
    </rPh>
    <phoneticPr fontId="1"/>
  </si>
  <si>
    <r>
      <rPr>
        <b/>
        <u/>
        <sz val="13"/>
        <color theme="10"/>
        <rFont val="ＭＳ Ｐゴシック"/>
        <family val="2"/>
        <charset val="128"/>
      </rPr>
      <t>　</t>
    </r>
    <r>
      <rPr>
        <b/>
        <u/>
        <sz val="13"/>
        <color theme="10"/>
        <rFont val="Tahoma"/>
        <family val="2"/>
      </rPr>
      <t>- 11</t>
    </r>
    <r>
      <rPr>
        <b/>
        <u/>
        <sz val="13"/>
        <color theme="10"/>
        <rFont val="ＭＳ Ｐゴシック"/>
        <family val="2"/>
        <charset val="128"/>
      </rPr>
      <t>月</t>
    </r>
    <rPh sb="5" eb="6">
      <t>ガツ</t>
    </rPh>
    <phoneticPr fontId="1"/>
  </si>
  <si>
    <r>
      <rPr>
        <b/>
        <u/>
        <sz val="13"/>
        <color theme="10"/>
        <rFont val="ＭＳ Ｐゴシック"/>
        <family val="2"/>
        <charset val="128"/>
      </rPr>
      <t>　</t>
    </r>
    <r>
      <rPr>
        <b/>
        <u/>
        <sz val="13"/>
        <color theme="10"/>
        <rFont val="Tahoma"/>
        <family val="2"/>
      </rPr>
      <t>- 12</t>
    </r>
    <r>
      <rPr>
        <b/>
        <u/>
        <sz val="13"/>
        <color theme="10"/>
        <rFont val="ＭＳ Ｐゴシック"/>
        <family val="2"/>
        <charset val="128"/>
      </rPr>
      <t>月</t>
    </r>
    <rPh sb="5" eb="6">
      <t>ガツ</t>
    </rPh>
    <phoneticPr fontId="1"/>
  </si>
  <si>
    <t>目次へジャンプ⇒</t>
    <rPh sb="0" eb="2">
      <t>モクジ</t>
    </rPh>
    <phoneticPr fontId="1"/>
  </si>
  <si>
    <r>
      <rPr>
        <b/>
        <u/>
        <sz val="18"/>
        <color theme="1"/>
        <rFont val="Meiryo UI"/>
        <family val="3"/>
        <charset val="128"/>
      </rPr>
      <t>目次</t>
    </r>
    <rPh sb="0" eb="2">
      <t>モクジ</t>
    </rPh>
    <phoneticPr fontId="1"/>
  </si>
  <si>
    <t>最終チェック</t>
    <rPh sb="0" eb="2">
      <t>サイシュウ</t>
    </rPh>
    <phoneticPr fontId="1"/>
  </si>
  <si>
    <t>全てのシート・ブックの保護解除</t>
    <rPh sb="0" eb="1">
      <t>スベ</t>
    </rPh>
    <rPh sb="11" eb="15">
      <t>ホゴカイジョ</t>
    </rPh>
    <phoneticPr fontId="1"/>
  </si>
  <si>
    <t>全てのシート・ブックの保護</t>
    <rPh sb="0" eb="1">
      <t>スベ</t>
    </rPh>
    <rPh sb="11" eb="13">
      <t>ホゴ</t>
    </rPh>
    <phoneticPr fontId="1"/>
  </si>
  <si>
    <t>来年の営業日の確認</t>
    <rPh sb="0" eb="2">
      <t>ライネン</t>
    </rPh>
    <rPh sb="3" eb="6">
      <t>エイギョウビ</t>
    </rPh>
    <rPh sb="7" eb="9">
      <t>カクニン</t>
    </rPh>
    <phoneticPr fontId="1"/>
  </si>
  <si>
    <t>・</t>
    <phoneticPr fontId="1"/>
  </si>
  <si>
    <t>各シートのA列B列の日付を更新</t>
    <rPh sb="0" eb="1">
      <t>カク</t>
    </rPh>
    <rPh sb="6" eb="7">
      <t>レツ</t>
    </rPh>
    <rPh sb="8" eb="9">
      <t>レツ</t>
    </rPh>
    <rPh sb="10" eb="12">
      <t>ヒヅケ</t>
    </rPh>
    <rPh sb="13" eb="15">
      <t>コウシン</t>
    </rPh>
    <phoneticPr fontId="1"/>
  </si>
  <si>
    <t>昨年のリリース後にミスした場所を確認</t>
    <rPh sb="0" eb="2">
      <t>サクネン</t>
    </rPh>
    <rPh sb="7" eb="8">
      <t>ゴ</t>
    </rPh>
    <rPh sb="13" eb="15">
      <t>バショ</t>
    </rPh>
    <rPh sb="16" eb="18">
      <t>カクニン</t>
    </rPh>
    <phoneticPr fontId="1"/>
  </si>
  <si>
    <t>日付2重チェック</t>
    <rPh sb="0" eb="2">
      <t>ヒヅケ</t>
    </rPh>
    <rPh sb="3" eb="4">
      <t>ジュウ</t>
    </rPh>
    <phoneticPr fontId="1"/>
  </si>
  <si>
    <t>3つのグラフの引用セル確認</t>
    <rPh sb="7" eb="9">
      <t>インヨウ</t>
    </rPh>
    <rPh sb="11" eb="13">
      <t>カクニン</t>
    </rPh>
    <phoneticPr fontId="1"/>
  </si>
  <si>
    <t>年号を最新に（ブック一括置換）</t>
    <rPh sb="0" eb="2">
      <t>ネンゴウ</t>
    </rPh>
    <rPh sb="3" eb="5">
      <t>サイシン</t>
    </rPh>
    <rPh sb="10" eb="12">
      <t>イッカツ</t>
    </rPh>
    <rPh sb="12" eb="14">
      <t>チカン</t>
    </rPh>
    <phoneticPr fontId="1"/>
  </si>
  <si>
    <t>行列を非表示に</t>
    <rPh sb="0" eb="2">
      <t>ギョウレツ</t>
    </rPh>
    <rPh sb="3" eb="6">
      <t>ヒヒョウジ</t>
    </rPh>
    <phoneticPr fontId="1"/>
  </si>
  <si>
    <t>C列の参照範囲を修正</t>
    <rPh sb="1" eb="2">
      <t>レツ</t>
    </rPh>
    <rPh sb="3" eb="7">
      <t>サンショウハンイ</t>
    </rPh>
    <rPh sb="8" eb="10">
      <t>シュウセイ</t>
    </rPh>
    <phoneticPr fontId="1"/>
  </si>
  <si>
    <t>Q列の参照先を修正</t>
    <rPh sb="1" eb="2">
      <t>レツ</t>
    </rPh>
    <rPh sb="3" eb="6">
      <t>サンショウサキ</t>
    </rPh>
    <rPh sb="7" eb="9">
      <t>シュウセイ</t>
    </rPh>
    <phoneticPr fontId="1"/>
  </si>
  <si>
    <t>K列35行目くらいの参照先を修正</t>
    <rPh sb="1" eb="2">
      <t>レツ</t>
    </rPh>
    <rPh sb="4" eb="6">
      <t>ギョウメ</t>
    </rPh>
    <rPh sb="10" eb="13">
      <t>サンショウサキ</t>
    </rPh>
    <rPh sb="14" eb="16">
      <t>シュウセイ</t>
    </rPh>
    <phoneticPr fontId="1"/>
  </si>
  <si>
    <t>土日祝の灰色セルの参照修正</t>
    <rPh sb="0" eb="3">
      <t>ドニチシュク</t>
    </rPh>
    <rPh sb="4" eb="6">
      <t>ハイイロ</t>
    </rPh>
    <rPh sb="9" eb="11">
      <t>サンショウ</t>
    </rPh>
    <rPh sb="11" eb="13">
      <t>シュウセイ</t>
    </rPh>
    <phoneticPr fontId="1"/>
  </si>
  <si>
    <t>月次シートの1月末プルダウンの参照先チェック</t>
    <rPh sb="0" eb="2">
      <t>ゲツジ</t>
    </rPh>
    <rPh sb="7" eb="9">
      <t>ガツマツ</t>
    </rPh>
    <rPh sb="15" eb="18">
      <t>サンショウサキ</t>
    </rPh>
    <phoneticPr fontId="1"/>
  </si>
  <si>
    <t>YHYL日付用</t>
    <rPh sb="4" eb="6">
      <t>ヒヅケ</t>
    </rPh>
    <rPh sb="6" eb="7">
      <t>ヨウ</t>
    </rPh>
    <phoneticPr fontId="1"/>
  </si>
  <si>
    <t>DATAシートQR列の修正</t>
    <rPh sb="9" eb="10">
      <t>レツ</t>
    </rPh>
    <rPh sb="11" eb="13">
      <t>シュウセイ</t>
    </rPh>
    <phoneticPr fontId="1"/>
  </si>
  <si>
    <t>記録の館LM列修正</t>
    <rPh sb="0" eb="2">
      <t>キロク</t>
    </rPh>
    <rPh sb="3" eb="4">
      <t>ヤカタ</t>
    </rPh>
    <rPh sb="6" eb="7">
      <t>レツ</t>
    </rPh>
    <rPh sb="7" eb="9">
      <t>シュウセイ</t>
    </rPh>
    <phoneticPr fontId="1"/>
  </si>
  <si>
    <t>B3C3D3L3を更新</t>
    <rPh sb="9" eb="11">
      <t>コウシン</t>
    </rPh>
    <phoneticPr fontId="1"/>
  </si>
  <si>
    <t>色々入力してみる</t>
    <rPh sb="0" eb="2">
      <t>イロイロ</t>
    </rPh>
    <rPh sb="2" eb="4">
      <t>ニュウリョク</t>
    </rPh>
    <phoneticPr fontId="1"/>
  </si>
  <si>
    <t>いらないシートを非表示に</t>
    <rPh sb="8" eb="11">
      <t>ヒヒョウジ</t>
    </rPh>
    <phoneticPr fontId="1"/>
  </si>
  <si>
    <t>2/27</t>
  </si>
  <si>
    <t>3/5</t>
  </si>
  <si>
    <t>3/6</t>
  </si>
  <si>
    <t>3/12</t>
  </si>
  <si>
    <t>3/13</t>
  </si>
  <si>
    <t>3/19</t>
  </si>
  <si>
    <t>3/26</t>
  </si>
  <si>
    <t>3/27</t>
  </si>
  <si>
    <t>4/9</t>
  </si>
  <si>
    <t>4/16</t>
  </si>
  <si>
    <t>4/23</t>
  </si>
  <si>
    <t>4/3</t>
  </si>
  <si>
    <t>4/10</t>
  </si>
  <si>
    <t>4/17</t>
  </si>
  <si>
    <t>4/24</t>
  </si>
  <si>
    <t>5/14</t>
  </si>
  <si>
    <t>5/21</t>
  </si>
  <si>
    <t>5/28</t>
  </si>
  <si>
    <t>5/8</t>
  </si>
  <si>
    <t>5/15</t>
  </si>
  <si>
    <t>5/22</t>
  </si>
  <si>
    <t>5/29</t>
  </si>
  <si>
    <t>6/11</t>
  </si>
  <si>
    <t>6/18</t>
  </si>
  <si>
    <t>6/25</t>
  </si>
  <si>
    <t>6/5</t>
  </si>
  <si>
    <t>6/12</t>
  </si>
  <si>
    <t>6/19</t>
  </si>
  <si>
    <t>6/26</t>
  </si>
  <si>
    <t>7/9</t>
  </si>
  <si>
    <t>7/17</t>
  </si>
  <si>
    <t>7/23</t>
  </si>
  <si>
    <t>7/30</t>
  </si>
  <si>
    <t>7/3</t>
  </si>
  <si>
    <t>7/10</t>
  </si>
  <si>
    <t>7/24</t>
  </si>
  <si>
    <t>7/31</t>
  </si>
  <si>
    <t>8/6</t>
  </si>
  <si>
    <t>8/20</t>
  </si>
  <si>
    <t>8/27</t>
  </si>
  <si>
    <t>8/7</t>
  </si>
  <si>
    <t>8/21</t>
  </si>
  <si>
    <t>8/28</t>
  </si>
  <si>
    <t>9/10</t>
  </si>
  <si>
    <t>9/18</t>
  </si>
  <si>
    <t>9/4</t>
  </si>
  <si>
    <t>9/11</t>
  </si>
  <si>
    <t>10/8</t>
  </si>
  <si>
    <t>10/9</t>
  </si>
  <si>
    <t>10/22</t>
  </si>
  <si>
    <t>10/29</t>
  </si>
  <si>
    <t>10/16</t>
  </si>
  <si>
    <t>10/23</t>
  </si>
  <si>
    <t>10/30</t>
  </si>
  <si>
    <t>11/12</t>
  </si>
  <si>
    <t>11/19</t>
  </si>
  <si>
    <t>11/26</t>
  </si>
  <si>
    <t>11/6</t>
  </si>
  <si>
    <t>11/13</t>
  </si>
  <si>
    <t>11/20</t>
  </si>
  <si>
    <t>11/27</t>
  </si>
  <si>
    <t>12/10</t>
  </si>
  <si>
    <t>12/17</t>
  </si>
  <si>
    <t>12/24</t>
  </si>
  <si>
    <t>12/4</t>
  </si>
  <si>
    <t>12/11</t>
  </si>
  <si>
    <t>12/18</t>
  </si>
  <si>
    <t>12/25</t>
  </si>
  <si>
    <t>グロース250</t>
    <phoneticPr fontId="1"/>
  </si>
  <si>
    <r>
      <t>←</t>
    </r>
    <r>
      <rPr>
        <b/>
        <sz val="11"/>
        <color rgb="FFFF0000"/>
        <rFont val="Meiryo UI"/>
        <family val="3"/>
        <charset val="128"/>
      </rPr>
      <t>前月シートの</t>
    </r>
    <r>
      <rPr>
        <b/>
        <sz val="11"/>
        <color rgb="FFFF0000"/>
        <rFont val="游ゴシック"/>
        <family val="2"/>
        <charset val="128"/>
      </rPr>
      <t>9</t>
    </r>
    <r>
      <rPr>
        <b/>
        <sz val="11"/>
        <color rgb="FFFF0000"/>
        <rFont val="ＭＳ Ｐゴシック"/>
        <family val="2"/>
        <charset val="128"/>
      </rPr>
      <t>月30日の口座資産を入力して下さい（覚えていない場合は概算値を入力）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</si>
  <si>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r>
      <rPr>
        <b/>
        <sz val="11"/>
        <color rgb="FFFF0000"/>
        <rFont val="Yu Gothic"/>
        <family val="2"/>
        <charset val="128"/>
      </rPr>
      <t>←</t>
    </r>
    <r>
      <rPr>
        <b/>
        <sz val="11"/>
        <color rgb="FFFF0000"/>
        <rFont val="Yu Gothic"/>
        <family val="3"/>
        <charset val="128"/>
      </rPr>
      <t>前月シートの</t>
    </r>
    <r>
      <rPr>
        <b/>
        <sz val="11"/>
        <color rgb="FFFF0000"/>
        <rFont val="Yu Gothic"/>
        <family val="2"/>
        <charset val="128"/>
      </rPr>
      <t>7</t>
    </r>
    <r>
      <rPr>
        <b/>
        <sz val="11"/>
        <color rgb="FFFF0000"/>
        <rFont val="ＭＳ Ｐゴシック"/>
        <family val="2"/>
        <charset val="128"/>
      </rPr>
      <t>月31日の口座資産を入力して下さい（覚えていない場合は概算値を入力）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</si>
  <si>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r>
      <t>←</t>
    </r>
    <r>
      <rPr>
        <b/>
        <sz val="11"/>
        <color rgb="FFFF0000"/>
        <rFont val="Yu Gothic"/>
        <family val="2"/>
        <charset val="128"/>
      </rPr>
      <t>前月シートの</t>
    </r>
    <r>
      <rPr>
        <b/>
        <sz val="11"/>
        <color rgb="FFFF0000"/>
        <rFont val="Tahoma"/>
        <family val="2"/>
      </rPr>
      <t>4</t>
    </r>
    <r>
      <rPr>
        <b/>
        <sz val="11"/>
        <color rgb="FFFF0000"/>
        <rFont val="ＭＳ Ｐゴシック"/>
        <family val="2"/>
        <charset val="128"/>
      </rPr>
      <t>月30日の口座資産を入力して下さい（覚えていない場合は概算値を入力）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</si>
  <si>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r>
      <rPr>
        <b/>
        <sz val="10"/>
        <color rgb="FFFF0000"/>
        <rFont val="Yu Gothic"/>
        <family val="2"/>
        <charset val="128"/>
      </rPr>
      <t>←「入力シート」のB5セルに年初時点の証券</t>
    </r>
    <r>
      <rPr>
        <b/>
        <sz val="10"/>
        <color rgb="FFFF0000"/>
        <rFont val="ＭＳ Ｐゴシック"/>
        <family val="2"/>
        <charset val="128"/>
      </rPr>
      <t>口座資産を入力して下さい（覚えていない場合は概算値を入力）</t>
    </r>
    <rPh sb="2" eb="4">
      <t>ニュウリョク</t>
    </rPh>
    <rPh sb="14" eb="16">
      <t>ネンショ</t>
    </rPh>
    <rPh sb="16" eb="18">
      <t>ジテン</t>
    </rPh>
    <rPh sb="19" eb="21">
      <t>ショウケン</t>
    </rPh>
    <rPh sb="21" eb="23">
      <t>コウザ</t>
    </rPh>
    <rPh sb="23" eb="25">
      <t>シサン</t>
    </rPh>
    <rPh sb="26" eb="28">
      <t>ニュウリョク</t>
    </rPh>
    <rPh sb="30" eb="31">
      <t>クダ</t>
    </rPh>
    <rPh sb="34" eb="35">
      <t>オボ</t>
    </rPh>
    <rPh sb="40" eb="42">
      <t>バアイ</t>
    </rPh>
    <rPh sb="43" eb="45">
      <t>ガイサン</t>
    </rPh>
    <rPh sb="45" eb="46">
      <t>チ</t>
    </rPh>
    <rPh sb="47" eb="49">
      <t>ニュウリョク</t>
    </rPh>
    <phoneticPr fontId="1"/>
  </si>
  <si>
    <t>レ</t>
    <phoneticPr fontId="1"/>
  </si>
  <si>
    <t>入力シートの日付を更新</t>
    <rPh sb="0" eb="2">
      <t>ニュウリョク</t>
    </rPh>
    <rPh sb="6" eb="8">
      <t>ヒヅケ</t>
    </rPh>
    <rPh sb="9" eb="11">
      <t>コウシン</t>
    </rPh>
    <phoneticPr fontId="1"/>
  </si>
  <si>
    <t>（入出金の備考欄メモ用列）↓</t>
    <rPh sb="1" eb="4">
      <t>ニュウシュッキン</t>
    </rPh>
    <rPh sb="5" eb="8">
      <t>ビコウラン</t>
    </rPh>
    <rPh sb="10" eb="11">
      <t>ヨウ</t>
    </rPh>
    <rPh sb="11" eb="12">
      <t>レツ</t>
    </rPh>
    <phoneticPr fontId="1"/>
  </si>
  <si>
    <t>1/6</t>
  </si>
  <si>
    <t>1/7</t>
  </si>
  <si>
    <t>1/8</t>
  </si>
  <si>
    <t>1/9</t>
  </si>
  <si>
    <t>1/14</t>
  </si>
  <si>
    <t>1/15</t>
  </si>
  <si>
    <t>1/16</t>
  </si>
  <si>
    <t>1/20</t>
  </si>
  <si>
    <t>1/21</t>
  </si>
  <si>
    <t>1/22</t>
  </si>
  <si>
    <t>1/23</t>
  </si>
  <si>
    <t>1/27</t>
  </si>
  <si>
    <t>1/28</t>
  </si>
  <si>
    <t>1/29</t>
  </si>
  <si>
    <t>1/30</t>
  </si>
  <si>
    <t>2/3</t>
  </si>
  <si>
    <t>2/4</t>
  </si>
  <si>
    <t>2/5</t>
  </si>
  <si>
    <t>2/6</t>
  </si>
  <si>
    <t>2/10</t>
  </si>
  <si>
    <t>2/12</t>
  </si>
  <si>
    <t>2/13</t>
  </si>
  <si>
    <t>2/17</t>
  </si>
  <si>
    <t>2/18</t>
  </si>
  <si>
    <t>2/19</t>
  </si>
  <si>
    <t>2/20</t>
  </si>
  <si>
    <t>2/25</t>
  </si>
  <si>
    <t>2/26</t>
  </si>
  <si>
    <t>3/3</t>
  </si>
  <si>
    <t>3/4</t>
  </si>
  <si>
    <t>3/10</t>
  </si>
  <si>
    <t>3/11</t>
  </si>
  <si>
    <t>3/17</t>
  </si>
  <si>
    <t>3/18</t>
  </si>
  <si>
    <t>3/24</t>
  </si>
  <si>
    <t>3/25</t>
  </si>
  <si>
    <t>3/31</t>
  </si>
  <si>
    <t>4/1</t>
  </si>
  <si>
    <t>4/2</t>
  </si>
  <si>
    <t>4/7</t>
  </si>
  <si>
    <t>4/8</t>
  </si>
  <si>
    <t>4/14</t>
  </si>
  <si>
    <t>4/15</t>
  </si>
  <si>
    <t>4/21</t>
  </si>
  <si>
    <t>4/22</t>
  </si>
  <si>
    <t>4/28</t>
  </si>
  <si>
    <t>4/30</t>
  </si>
  <si>
    <t>5/1</t>
  </si>
  <si>
    <t>5/7</t>
  </si>
  <si>
    <t>5/12</t>
  </si>
  <si>
    <t>5/13</t>
  </si>
  <si>
    <t>5/19</t>
  </si>
  <si>
    <t>5/20</t>
  </si>
  <si>
    <t>5/26</t>
  </si>
  <si>
    <t>5/27</t>
  </si>
  <si>
    <t>6/2</t>
  </si>
  <si>
    <t>6/3</t>
  </si>
  <si>
    <t>6/4</t>
  </si>
  <si>
    <t>6/9</t>
  </si>
  <si>
    <t>6/10</t>
  </si>
  <si>
    <t>6/16</t>
  </si>
  <si>
    <t>6/17</t>
  </si>
  <si>
    <t>6/23</t>
  </si>
  <si>
    <t>6/24</t>
  </si>
  <si>
    <t>6/30</t>
  </si>
  <si>
    <t>7/1</t>
  </si>
  <si>
    <t>7/2</t>
  </si>
  <si>
    <t>7/7</t>
  </si>
  <si>
    <t>7/8</t>
  </si>
  <si>
    <t>7/14</t>
  </si>
  <si>
    <t>7/15</t>
  </si>
  <si>
    <t>7/16</t>
  </si>
  <si>
    <t>7/22</t>
  </si>
  <si>
    <t>7/28</t>
  </si>
  <si>
    <t>7/29</t>
  </si>
  <si>
    <t>8/4</t>
  </si>
  <si>
    <t>8/5</t>
  </si>
  <si>
    <t>8/12</t>
  </si>
  <si>
    <t>8/13</t>
  </si>
  <si>
    <t>8/14</t>
  </si>
  <si>
    <t>8/18</t>
  </si>
  <si>
    <t>8/19</t>
  </si>
  <si>
    <t>8/25</t>
  </si>
  <si>
    <t>8/26</t>
  </si>
  <si>
    <t>9/1</t>
  </si>
  <si>
    <t>9/2</t>
  </si>
  <si>
    <t>9/3</t>
  </si>
  <si>
    <t>9/8</t>
  </si>
  <si>
    <t>9/9</t>
  </si>
  <si>
    <t>9/16</t>
  </si>
  <si>
    <t>9/17</t>
  </si>
  <si>
    <t>9/24</t>
  </si>
  <si>
    <t>9/25</t>
  </si>
  <si>
    <t>9/29</t>
  </si>
  <si>
    <t>9/30</t>
  </si>
  <si>
    <t>10/1</t>
  </si>
  <si>
    <t>10/2</t>
  </si>
  <si>
    <t>10/6</t>
  </si>
  <si>
    <t>10/7</t>
  </si>
  <si>
    <t>10/14</t>
  </si>
  <si>
    <t>10/15</t>
  </si>
  <si>
    <t>10/20</t>
  </si>
  <si>
    <t>10/21</t>
  </si>
  <si>
    <t>10/27</t>
  </si>
  <si>
    <t>10/28</t>
  </si>
  <si>
    <t>11/4</t>
  </si>
  <si>
    <t>11/5</t>
  </si>
  <si>
    <t>11/10</t>
  </si>
  <si>
    <t>11/11</t>
  </si>
  <si>
    <t>11/17</t>
  </si>
  <si>
    <t>11/18</t>
  </si>
  <si>
    <t>11/25</t>
  </si>
  <si>
    <t>12/1</t>
  </si>
  <si>
    <t>12/2</t>
  </si>
  <si>
    <t>12/3</t>
  </si>
  <si>
    <t>12/8</t>
  </si>
  <si>
    <t>12/9</t>
  </si>
  <si>
    <t>12/15</t>
  </si>
  <si>
    <t>12/16</t>
  </si>
  <si>
    <t>12/22</t>
  </si>
  <si>
    <t>12/23</t>
  </si>
  <si>
    <t>12/29</t>
  </si>
  <si>
    <t>12/30</t>
  </si>
  <si>
    <r>
      <rPr>
        <b/>
        <sz val="11"/>
        <color rgb="FFFF0000"/>
        <rFont val="Yu Gothic"/>
        <family val="2"/>
        <charset val="128"/>
      </rPr>
      <t>←前月シートの3</t>
    </r>
    <r>
      <rPr>
        <b/>
        <sz val="11"/>
        <color rgb="FFFF0000"/>
        <rFont val="ＭＳ Ｐゴシック"/>
        <family val="2"/>
        <charset val="128"/>
      </rPr>
      <t>月31日の口座資産を入力して下さい（覚えていない場合は概算値を入力）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</si>
  <si>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r>
      <rPr>
        <b/>
        <sz val="11"/>
        <color rgb="FFFF0000"/>
        <rFont val="Tahoma"/>
        <family val="2"/>
        <charset val="1"/>
      </rPr>
      <t>←</t>
    </r>
    <r>
      <rPr>
        <b/>
        <sz val="11"/>
        <color rgb="FFFF0000"/>
        <rFont val="Yu Gothic"/>
        <family val="3"/>
        <charset val="128"/>
      </rPr>
      <t>前月シートの</t>
    </r>
    <r>
      <rPr>
        <b/>
        <sz val="11"/>
        <color rgb="FFFF0000"/>
        <rFont val="Tahoma"/>
        <family val="2"/>
      </rPr>
      <t>6</t>
    </r>
    <r>
      <rPr>
        <b/>
        <sz val="11"/>
        <color rgb="FFFF0000"/>
        <rFont val="ＭＳ Ｐゴシック"/>
        <family val="2"/>
        <charset val="128"/>
      </rPr>
      <t>月30日の口座資産を入力して下さい（覚えていない場合は概算値を入力）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</si>
  <si>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米国株シートを更新（入力シートの日付をコピペ＆G列のシートジャンプの位置を修正）</t>
    <rPh sb="0" eb="3">
      <t>ベイコクカブ</t>
    </rPh>
    <rPh sb="7" eb="9">
      <t>コウシン</t>
    </rPh>
    <rPh sb="10" eb="12">
      <t>ニュウリョク</t>
    </rPh>
    <rPh sb="16" eb="18">
      <t>ヒヅケ</t>
    </rPh>
    <rPh sb="24" eb="25">
      <t>レツ</t>
    </rPh>
    <rPh sb="34" eb="36">
      <t>イチ</t>
    </rPh>
    <rPh sb="37" eb="39">
      <t>シュウセイ</t>
    </rPh>
    <phoneticPr fontId="1"/>
  </si>
  <si>
    <t>月次成績シートのC列M列の参照を修正</t>
    <rPh sb="0" eb="4">
      <t>ゲツジセイセキ</t>
    </rPh>
    <rPh sb="9" eb="10">
      <t>レツ</t>
    </rPh>
    <rPh sb="11" eb="12">
      <t>レツ</t>
    </rPh>
    <rPh sb="13" eb="15">
      <t>サンショウ</t>
    </rPh>
    <rPh sb="16" eb="18">
      <t>シュウセイ</t>
    </rPh>
    <phoneticPr fontId="1"/>
  </si>
  <si>
    <t>12月末</t>
  </si>
  <si>
    <t>※この時点で各シートB列の最終営業日の行番号と日付を紙で一覧書き出しをしておいたら後々便利</t>
    <rPh sb="3" eb="5">
      <t>ジテン</t>
    </rPh>
    <rPh sb="6" eb="7">
      <t>カク</t>
    </rPh>
    <rPh sb="11" eb="12">
      <t>レツ</t>
    </rPh>
    <rPh sb="13" eb="15">
      <t>サイシュウ</t>
    </rPh>
    <rPh sb="15" eb="18">
      <t>エイギョウビ</t>
    </rPh>
    <rPh sb="19" eb="22">
      <t>ギョウバンゴウ</t>
    </rPh>
    <rPh sb="23" eb="25">
      <t>ヒヅケ</t>
    </rPh>
    <rPh sb="26" eb="27">
      <t>カミ</t>
    </rPh>
    <rPh sb="28" eb="30">
      <t>イチラン</t>
    </rPh>
    <rPh sb="30" eb="31">
      <t>カ</t>
    </rPh>
    <rPh sb="32" eb="33">
      <t>ダ</t>
    </rPh>
    <rPh sb="41" eb="43">
      <t>アトアト</t>
    </rPh>
    <rPh sb="43" eb="45">
      <t>ベンリ</t>
    </rPh>
    <phoneticPr fontId="1"/>
  </si>
  <si>
    <t>指数シートMN列6行目の年初指数を更新</t>
    <rPh sb="0" eb="2">
      <t>シスウ</t>
    </rPh>
    <rPh sb="7" eb="8">
      <t>レツ</t>
    </rPh>
    <rPh sb="9" eb="11">
      <t>ギョウメ</t>
    </rPh>
    <rPh sb="12" eb="14">
      <t>ネンショ</t>
    </rPh>
    <rPh sb="14" eb="16">
      <t>シスウ</t>
    </rPh>
    <rPh sb="17" eb="19">
      <t>コウシン</t>
    </rPh>
    <phoneticPr fontId="1"/>
  </si>
  <si>
    <t>DATAシートの左側（C～N列）の参照先を修正</t>
    <rPh sb="8" eb="10">
      <t>ヒダリガワ</t>
    </rPh>
    <rPh sb="14" eb="15">
      <t>レツ</t>
    </rPh>
    <rPh sb="17" eb="20">
      <t>サンショウサキ</t>
    </rPh>
    <rPh sb="21" eb="23">
      <t>シュウセイ</t>
    </rPh>
    <phoneticPr fontId="1"/>
  </si>
  <si>
    <t>あC6</t>
  </si>
  <si>
    <t>あC7</t>
  </si>
  <si>
    <t>あC8</t>
  </si>
  <si>
    <t>あC9</t>
  </si>
  <si>
    <t>あC10</t>
  </si>
  <si>
    <t>あC11</t>
  </si>
  <si>
    <t>あC12</t>
  </si>
  <si>
    <t>あC13</t>
  </si>
  <si>
    <t>あC14</t>
  </si>
  <si>
    <t>あC15</t>
  </si>
  <si>
    <t>あC16</t>
  </si>
  <si>
    <t>あC17</t>
  </si>
  <si>
    <t>あC18</t>
  </si>
  <si>
    <t>あC19</t>
  </si>
  <si>
    <t>あC20</t>
  </si>
  <si>
    <t>あC21</t>
  </si>
  <si>
    <t>あC22</t>
  </si>
  <si>
    <t>あC23</t>
  </si>
  <si>
    <t>あC24</t>
  </si>
  <si>
    <t>あD6</t>
  </si>
  <si>
    <t>あD7</t>
  </si>
  <si>
    <t>あD8</t>
  </si>
  <si>
    <t>あD9</t>
  </si>
  <si>
    <t>あD10</t>
  </si>
  <si>
    <t>あD11</t>
  </si>
  <si>
    <t>あD12</t>
  </si>
  <si>
    <t>あD13</t>
  </si>
  <si>
    <t>あD14</t>
  </si>
  <si>
    <t>あD15</t>
  </si>
  <si>
    <t>あD16</t>
  </si>
  <si>
    <t>あD17</t>
  </si>
  <si>
    <t>あD18</t>
  </si>
  <si>
    <t>あD19</t>
  </si>
  <si>
    <t>あD20</t>
  </si>
  <si>
    <t>あD21</t>
  </si>
  <si>
    <t>あD22</t>
  </si>
  <si>
    <t>あD23</t>
  </si>
  <si>
    <t>あE6</t>
  </si>
  <si>
    <t>あE7</t>
  </si>
  <si>
    <t>あE8</t>
  </si>
  <si>
    <t>あE9</t>
  </si>
  <si>
    <t>あE10</t>
  </si>
  <si>
    <t>あE11</t>
  </si>
  <si>
    <t>あE12</t>
  </si>
  <si>
    <t>あE13</t>
  </si>
  <si>
    <t>あE14</t>
  </si>
  <si>
    <t>あE15</t>
  </si>
  <si>
    <t>あE16</t>
  </si>
  <si>
    <t>あE17</t>
  </si>
  <si>
    <t>あE18</t>
  </si>
  <si>
    <t>あE19</t>
  </si>
  <si>
    <t>あE20</t>
  </si>
  <si>
    <t>あE21</t>
  </si>
  <si>
    <t>あE22</t>
  </si>
  <si>
    <t>あE23</t>
  </si>
  <si>
    <t>あE24</t>
  </si>
  <si>
    <t>あE25</t>
  </si>
  <si>
    <t>あF6</t>
  </si>
  <si>
    <t>あF7</t>
  </si>
  <si>
    <t>あF8</t>
  </si>
  <si>
    <t>あF9</t>
  </si>
  <si>
    <t>あF10</t>
  </si>
  <si>
    <t>あF11</t>
  </si>
  <si>
    <t>あF12</t>
  </si>
  <si>
    <t>あF13</t>
  </si>
  <si>
    <t>あF14</t>
  </si>
  <si>
    <t>あF15</t>
  </si>
  <si>
    <t>あF16</t>
  </si>
  <si>
    <t>あF17</t>
  </si>
  <si>
    <t>あF18</t>
  </si>
  <si>
    <t>あF19</t>
  </si>
  <si>
    <t>あF20</t>
  </si>
  <si>
    <t>あF21</t>
  </si>
  <si>
    <t>あF22</t>
  </si>
  <si>
    <t>あF23</t>
  </si>
  <si>
    <t>あF24</t>
  </si>
  <si>
    <t>あF25</t>
  </si>
  <si>
    <t>あF26</t>
  </si>
  <si>
    <t>あG6</t>
  </si>
  <si>
    <t>あG7</t>
  </si>
  <si>
    <t>あG8</t>
  </si>
  <si>
    <t>あG9</t>
  </si>
  <si>
    <t>あG10</t>
  </si>
  <si>
    <t>あG11</t>
  </si>
  <si>
    <t>あG12</t>
  </si>
  <si>
    <t>あG13</t>
  </si>
  <si>
    <t>あG14</t>
  </si>
  <si>
    <t>あG15</t>
  </si>
  <si>
    <t>あG16</t>
  </si>
  <si>
    <t>あG17</t>
  </si>
  <si>
    <t>あG18</t>
  </si>
  <si>
    <t>あG19</t>
  </si>
  <si>
    <t>あG20</t>
  </si>
  <si>
    <t>あG21</t>
  </si>
  <si>
    <t>あG22</t>
  </si>
  <si>
    <t>あG23</t>
  </si>
  <si>
    <t>あH6</t>
  </si>
  <si>
    <t>あH7</t>
  </si>
  <si>
    <t>あH8</t>
  </si>
  <si>
    <t>あH9</t>
  </si>
  <si>
    <t>あH10</t>
  </si>
  <si>
    <t>あH11</t>
  </si>
  <si>
    <t>あH12</t>
  </si>
  <si>
    <t>あH13</t>
  </si>
  <si>
    <t>あH14</t>
  </si>
  <si>
    <t>あH15</t>
  </si>
  <si>
    <t>あH16</t>
  </si>
  <si>
    <t>あH17</t>
  </si>
  <si>
    <t>あH18</t>
  </si>
  <si>
    <t>あH19</t>
  </si>
  <si>
    <t>あH20</t>
  </si>
  <si>
    <t>あH21</t>
  </si>
  <si>
    <t>あH22</t>
  </si>
  <si>
    <t>あH23</t>
  </si>
  <si>
    <t>あH24</t>
  </si>
  <si>
    <t>あH25</t>
  </si>
  <si>
    <t>あH26</t>
  </si>
  <si>
    <t>あI6</t>
  </si>
  <si>
    <t>あI7</t>
  </si>
  <si>
    <t>あI8</t>
  </si>
  <si>
    <t>あI9</t>
  </si>
  <si>
    <t>あI10</t>
  </si>
  <si>
    <t>あI11</t>
  </si>
  <si>
    <t>あI12</t>
  </si>
  <si>
    <t>あI13</t>
  </si>
  <si>
    <t>あI14</t>
  </si>
  <si>
    <t>あI15</t>
  </si>
  <si>
    <t>あI16</t>
  </si>
  <si>
    <t>あI17</t>
  </si>
  <si>
    <t>あI18</t>
  </si>
  <si>
    <t>あI19</t>
  </si>
  <si>
    <t>あI20</t>
  </si>
  <si>
    <t>あI21</t>
  </si>
  <si>
    <t>あI22</t>
  </si>
  <si>
    <t>あI23</t>
  </si>
  <si>
    <t>あI24</t>
  </si>
  <si>
    <t>あI25</t>
  </si>
  <si>
    <t>あI26</t>
  </si>
  <si>
    <t>あI27</t>
  </si>
  <si>
    <t>あJ6</t>
  </si>
  <si>
    <t>あJ7</t>
  </si>
  <si>
    <t>あJ8</t>
  </si>
  <si>
    <t>あJ9</t>
  </si>
  <si>
    <t>あJ10</t>
  </si>
  <si>
    <t>あJ11</t>
  </si>
  <si>
    <t>あJ12</t>
  </si>
  <si>
    <t>あJ13</t>
  </si>
  <si>
    <t>あJ14</t>
  </si>
  <si>
    <t>あJ15</t>
  </si>
  <si>
    <t>あJ16</t>
  </si>
  <si>
    <t>あJ17</t>
  </si>
  <si>
    <t>あJ18</t>
  </si>
  <si>
    <t>あJ19</t>
  </si>
  <si>
    <t>あJ20</t>
  </si>
  <si>
    <t>あJ21</t>
  </si>
  <si>
    <t>あJ22</t>
  </si>
  <si>
    <t>あJ23</t>
  </si>
  <si>
    <t>あJ24</t>
  </si>
  <si>
    <t>あJ25</t>
  </si>
  <si>
    <t>あK6</t>
  </si>
  <si>
    <t>あK7</t>
  </si>
  <si>
    <t>あK8</t>
  </si>
  <si>
    <t>あK9</t>
  </si>
  <si>
    <t>あK10</t>
  </si>
  <si>
    <t>あK11</t>
  </si>
  <si>
    <t>あK12</t>
  </si>
  <si>
    <t>あK13</t>
  </si>
  <si>
    <t>あK14</t>
  </si>
  <si>
    <t>あK15</t>
  </si>
  <si>
    <t>あK16</t>
  </si>
  <si>
    <t>あK17</t>
  </si>
  <si>
    <t>あK18</t>
  </si>
  <si>
    <t>あK19</t>
  </si>
  <si>
    <t>あK20</t>
  </si>
  <si>
    <t>あK21</t>
  </si>
  <si>
    <t>あK22</t>
  </si>
  <si>
    <t>あK23</t>
  </si>
  <si>
    <t>あK24</t>
  </si>
  <si>
    <t>あL6</t>
  </si>
  <si>
    <t>あL7</t>
  </si>
  <si>
    <t>あL8</t>
  </si>
  <si>
    <t>あL9</t>
  </si>
  <si>
    <t>あL10</t>
  </si>
  <si>
    <t>あL11</t>
  </si>
  <si>
    <t>あL12</t>
  </si>
  <si>
    <t>あL13</t>
  </si>
  <si>
    <t>あL14</t>
  </si>
  <si>
    <t>あL15</t>
  </si>
  <si>
    <t>あL16</t>
  </si>
  <si>
    <t>あL17</t>
  </si>
  <si>
    <t>あL18</t>
  </si>
  <si>
    <t>あL19</t>
  </si>
  <si>
    <t>あL20</t>
  </si>
  <si>
    <t>あL21</t>
  </si>
  <si>
    <t>あL22</t>
  </si>
  <si>
    <t>あL23</t>
  </si>
  <si>
    <t>あL24</t>
  </si>
  <si>
    <t>あL25</t>
  </si>
  <si>
    <t>あL26</t>
  </si>
  <si>
    <t>あM6</t>
  </si>
  <si>
    <t>あM7</t>
  </si>
  <si>
    <t>あM8</t>
  </si>
  <si>
    <t>あM9</t>
  </si>
  <si>
    <t>あM10</t>
  </si>
  <si>
    <t>あM11</t>
  </si>
  <si>
    <t>あM12</t>
  </si>
  <si>
    <t>あM13</t>
  </si>
  <si>
    <t>あM14</t>
  </si>
  <si>
    <t>あM15</t>
  </si>
  <si>
    <t>あM16</t>
  </si>
  <si>
    <t>あM17</t>
  </si>
  <si>
    <t>あM18</t>
  </si>
  <si>
    <t>あM19</t>
  </si>
  <si>
    <t>あM20</t>
  </si>
  <si>
    <t>あM21</t>
  </si>
  <si>
    <t>あM22</t>
  </si>
  <si>
    <t>あM23</t>
  </si>
  <si>
    <t>あN6</t>
  </si>
  <si>
    <t>あN7</t>
  </si>
  <si>
    <t>あN8</t>
  </si>
  <si>
    <t>あN9</t>
  </si>
  <si>
    <t>あN10</t>
  </si>
  <si>
    <t>あN11</t>
  </si>
  <si>
    <t>あN12</t>
  </si>
  <si>
    <t>あN13</t>
  </si>
  <si>
    <t>あN14</t>
  </si>
  <si>
    <t>あN15</t>
  </si>
  <si>
    <t>あN16</t>
  </si>
  <si>
    <t>あN17</t>
  </si>
  <si>
    <t>あN18</t>
  </si>
  <si>
    <t>あN19</t>
  </si>
  <si>
    <t>あN20</t>
  </si>
  <si>
    <t>あN21</t>
  </si>
  <si>
    <t>あN22</t>
  </si>
  <si>
    <t>あN23</t>
  </si>
  <si>
    <t>あN24</t>
  </si>
  <si>
    <t>あN25</t>
  </si>
  <si>
    <t>あN26</t>
  </si>
  <si>
    <t>あN27</t>
  </si>
  <si>
    <t>手順補足</t>
    <rPh sb="0" eb="2">
      <t>テジュン</t>
    </rPh>
    <rPh sb="2" eb="4">
      <t>ホソク</t>
    </rPh>
    <phoneticPr fontId="1"/>
  </si>
  <si>
    <t>・R列に今年の営業日を貼り、Q列を手動で引用修正</t>
    <rPh sb="2" eb="3">
      <t>レツ</t>
    </rPh>
    <rPh sb="4" eb="6">
      <t>コトシ</t>
    </rPh>
    <rPh sb="7" eb="10">
      <t>エイギョウビ</t>
    </rPh>
    <rPh sb="11" eb="12">
      <t>ハ</t>
    </rPh>
    <rPh sb="15" eb="16">
      <t>レツ</t>
    </rPh>
    <rPh sb="17" eb="19">
      <t>シュドウ</t>
    </rPh>
    <rPh sb="20" eb="22">
      <t>インヨウ</t>
    </rPh>
    <rPh sb="22" eb="24">
      <t>シュウセイ</t>
    </rPh>
    <phoneticPr fontId="1"/>
  </si>
  <si>
    <t>・U列は大発会から12/31までの日付を貼る</t>
    <rPh sb="2" eb="3">
      <t>レツ</t>
    </rPh>
    <rPh sb="4" eb="7">
      <t>ダイハッカイ</t>
    </rPh>
    <rPh sb="17" eb="19">
      <t>ヒヅケ</t>
    </rPh>
    <rPh sb="20" eb="21">
      <t>ハ</t>
    </rPh>
    <phoneticPr fontId="1"/>
  </si>
  <si>
    <t>・#N/Aは営業日以外だから、一個上のセルを参照</t>
    <rPh sb="6" eb="9">
      <t>エイギョウビ</t>
    </rPh>
    <rPh sb="9" eb="11">
      <t>イガイ</t>
    </rPh>
    <rPh sb="15" eb="17">
      <t>イッコ</t>
    </rPh>
    <rPh sb="17" eb="18">
      <t>ウエ</t>
    </rPh>
    <rPh sb="22" eb="24">
      <t>サンショウ</t>
    </rPh>
    <phoneticPr fontId="1"/>
  </si>
  <si>
    <t>・V列はVLOOKでR-S列で引用先を特定（あ置換を用いる）</t>
    <rPh sb="2" eb="3">
      <t>レツ</t>
    </rPh>
    <rPh sb="13" eb="14">
      <t>レツ</t>
    </rPh>
    <rPh sb="15" eb="18">
      <t>インヨウサキ</t>
    </rPh>
    <rPh sb="19" eb="21">
      <t>トクテイ</t>
    </rPh>
    <rPh sb="23" eb="25">
      <t>チカン</t>
    </rPh>
    <rPh sb="26" eb="27">
      <t>モチ</t>
    </rPh>
    <phoneticPr fontId="1"/>
  </si>
  <si>
    <t>DATAシートUV列の修正</t>
    <rPh sb="9" eb="10">
      <t>レツ</t>
    </rPh>
    <rPh sb="11" eb="13">
      <t>シュウセイ</t>
    </rPh>
    <phoneticPr fontId="1"/>
  </si>
  <si>
    <t>年号を最新に再チェック(月次成績シートの置換できないグラフ特に注意)</t>
    <rPh sb="0" eb="2">
      <t>ネンゴウ</t>
    </rPh>
    <rPh sb="3" eb="5">
      <t>サイシン</t>
    </rPh>
    <rPh sb="6" eb="7">
      <t>サイ</t>
    </rPh>
    <rPh sb="12" eb="16">
      <t>ゲツジセイセキ</t>
    </rPh>
    <rPh sb="20" eb="22">
      <t>チカン</t>
    </rPh>
    <rPh sb="29" eb="30">
      <t>トク</t>
    </rPh>
    <rPh sb="31" eb="33">
      <t>チュウイ</t>
    </rPh>
    <phoneticPr fontId="1"/>
  </si>
  <si>
    <r>
      <rPr>
        <sz val="11"/>
        <color theme="1"/>
        <rFont val="ＭＳ Ｐゴシック"/>
        <family val="2"/>
        <charset val="128"/>
      </rPr>
      <t>※パフォーマンスが±5</t>
    </r>
    <r>
      <rPr>
        <sz val="11"/>
        <color theme="1"/>
        <rFont val="Tahoma"/>
        <family val="2"/>
      </rPr>
      <t>0%</t>
    </r>
    <r>
      <rPr>
        <sz val="11"/>
        <color theme="1"/>
        <rFont val="ＭＳ Ｐゴシック"/>
        <family val="2"/>
        <charset val="128"/>
      </rPr>
      <t>を超えた場合はグラフの軸の最大値</t>
    </r>
    <r>
      <rPr>
        <sz val="11"/>
        <color theme="1"/>
        <rFont val="Tahoma"/>
        <family val="2"/>
      </rPr>
      <t>/</t>
    </r>
    <r>
      <rPr>
        <sz val="11"/>
        <color theme="1"/>
        <rFont val="ＭＳ Ｐゴシック"/>
        <family val="2"/>
        <charset val="128"/>
      </rPr>
      <t>最小値を変更してください</t>
    </r>
    <rPh sb="14" eb="15">
      <t>コ</t>
    </rPh>
    <rPh sb="17" eb="19">
      <t>バアイ</t>
    </rPh>
    <rPh sb="24" eb="25">
      <t>ジク</t>
    </rPh>
    <rPh sb="26" eb="29">
      <t>サイダイチ</t>
    </rPh>
    <rPh sb="30" eb="33">
      <t>サイショウチ</t>
    </rPh>
    <rPh sb="34" eb="36">
      <t>ヘンコウ</t>
    </rPh>
    <phoneticPr fontId="1"/>
  </si>
  <si>
    <t>全てのシート・ブックの保護解除＆非表示シートを再表示</t>
    <rPh sb="0" eb="1">
      <t>スベ</t>
    </rPh>
    <rPh sb="11" eb="15">
      <t>ホゴカイジョ</t>
    </rPh>
    <rPh sb="16" eb="19">
      <t>ヒヒョウジ</t>
    </rPh>
    <rPh sb="23" eb="26">
      <t>サイヒョウジ</t>
    </rPh>
    <phoneticPr fontId="1"/>
  </si>
  <si>
    <t>隠し行列を表示（全シート選択、全セル選択で一気に出来る）</t>
    <rPh sb="0" eb="1">
      <t>カク</t>
    </rPh>
    <rPh sb="2" eb="4">
      <t>ギョウレツ</t>
    </rPh>
    <rPh sb="5" eb="7">
      <t>ヒョウジ</t>
    </rPh>
    <rPh sb="8" eb="9">
      <t>ゼン</t>
    </rPh>
    <rPh sb="12" eb="14">
      <t>センタク</t>
    </rPh>
    <rPh sb="15" eb="16">
      <t>ゼン</t>
    </rPh>
    <rPh sb="18" eb="20">
      <t>センタク</t>
    </rPh>
    <rPh sb="21" eb="23">
      <t>イッキ</t>
    </rPh>
    <rPh sb="24" eb="26">
      <t>デキ</t>
    </rPh>
    <phoneticPr fontId="1"/>
  </si>
  <si>
    <t>各シートのA列B列の日付を更新（土日祝日の関数引用も同時に。L列も忘れずに）</t>
    <rPh sb="0" eb="1">
      <t>カク</t>
    </rPh>
    <rPh sb="6" eb="7">
      <t>レツ</t>
    </rPh>
    <rPh sb="8" eb="9">
      <t>レツ</t>
    </rPh>
    <rPh sb="10" eb="12">
      <t>ヒヅケ</t>
    </rPh>
    <rPh sb="13" eb="15">
      <t>コウシン</t>
    </rPh>
    <rPh sb="16" eb="20">
      <t>ドニチシュクジツ</t>
    </rPh>
    <rPh sb="21" eb="23">
      <t>カンスウ</t>
    </rPh>
    <rPh sb="23" eb="25">
      <t>インヨウ</t>
    </rPh>
    <rPh sb="26" eb="28">
      <t>ドウジ</t>
    </rPh>
    <rPh sb="31" eb="32">
      <t>レツ</t>
    </rPh>
    <rPh sb="33" eb="34">
      <t>ワス</t>
    </rPh>
    <phoneticPr fontId="1"/>
  </si>
  <si>
    <t>※営業日の列を伸ばした時に、C列の関数のK◯◯の部分がズレるのを修正忘れがち。入出金不具合が過去に何回かクレーム来た</t>
    <rPh sb="1" eb="4">
      <t>エイギョウビ</t>
    </rPh>
    <rPh sb="5" eb="6">
      <t>レツ</t>
    </rPh>
    <rPh sb="7" eb="8">
      <t>ノ</t>
    </rPh>
    <rPh sb="11" eb="12">
      <t>トキ</t>
    </rPh>
    <rPh sb="15" eb="16">
      <t>レツ</t>
    </rPh>
    <rPh sb="17" eb="19">
      <t>カンスウ</t>
    </rPh>
    <rPh sb="24" eb="26">
      <t>ブブン</t>
    </rPh>
    <rPh sb="32" eb="34">
      <t>シュウセイ</t>
    </rPh>
    <rPh sb="34" eb="35">
      <t>ワス</t>
    </rPh>
    <rPh sb="39" eb="42">
      <t>ニュウシュッキン</t>
    </rPh>
    <rPh sb="42" eb="45">
      <t>フグアイ</t>
    </rPh>
    <rPh sb="46" eb="48">
      <t>カコ</t>
    </rPh>
    <rPh sb="49" eb="51">
      <t>ナンカイ</t>
    </rPh>
    <rPh sb="56" eb="57">
      <t>キ</t>
    </rPh>
    <phoneticPr fontId="1"/>
  </si>
  <si>
    <t>米国株シートを更新</t>
    <rPh sb="0" eb="3">
      <t>ベイコクカブ</t>
    </rPh>
    <rPh sb="7" eb="9">
      <t>コウシン</t>
    </rPh>
    <phoneticPr fontId="1"/>
  </si>
  <si>
    <t>N列O列34行目くらいの入出金合計を念のため確認</t>
    <rPh sb="1" eb="2">
      <t>レツ</t>
    </rPh>
    <rPh sb="3" eb="4">
      <t>レツ</t>
    </rPh>
    <rPh sb="6" eb="8">
      <t>ギョウメ</t>
    </rPh>
    <rPh sb="12" eb="15">
      <t>ニュウシュツキン</t>
    </rPh>
    <rPh sb="15" eb="17">
      <t>ゴウケイ</t>
    </rPh>
    <rPh sb="18" eb="19">
      <t>ネン</t>
    </rPh>
    <rPh sb="22" eb="24">
      <t>カクニン</t>
    </rPh>
    <phoneticPr fontId="1"/>
  </si>
  <si>
    <t>月次成績シートのC列M列の参照を修正（1月と12月だけでいいかな）</t>
    <rPh sb="0" eb="4">
      <t>ゲツジセイセキ</t>
    </rPh>
    <rPh sb="9" eb="10">
      <t>レツ</t>
    </rPh>
    <rPh sb="11" eb="12">
      <t>レツ</t>
    </rPh>
    <rPh sb="13" eb="15">
      <t>サンショウ</t>
    </rPh>
    <rPh sb="16" eb="18">
      <t>シュウセイ</t>
    </rPh>
    <rPh sb="20" eb="21">
      <t>ガツ</t>
    </rPh>
    <rPh sb="24" eb="25">
      <t>ガツ</t>
    </rPh>
    <phoneticPr fontId="1"/>
  </si>
  <si>
    <t>月次シートの1月末プルダウンの参照先チェック（C50くらいから、月の最終営業日（最終日ではない）で次の月に文字切り替え）</t>
    <rPh sb="0" eb="2">
      <t>ゲツジ</t>
    </rPh>
    <rPh sb="7" eb="9">
      <t>ガツマツ</t>
    </rPh>
    <rPh sb="15" eb="18">
      <t>サンショウサキ</t>
    </rPh>
    <rPh sb="32" eb="33">
      <t>ツキ</t>
    </rPh>
    <rPh sb="34" eb="38">
      <t>サイシュウエイギョウ</t>
    </rPh>
    <rPh sb="38" eb="39">
      <t>ヒ</t>
    </rPh>
    <rPh sb="40" eb="42">
      <t>サイシュウ</t>
    </rPh>
    <rPh sb="42" eb="43">
      <t>ヒ</t>
    </rPh>
    <rPh sb="49" eb="50">
      <t>ツギ</t>
    </rPh>
    <rPh sb="51" eb="52">
      <t>ツキ</t>
    </rPh>
    <rPh sb="53" eb="55">
      <t>モジ</t>
    </rPh>
    <rPh sb="55" eb="56">
      <t>キ</t>
    </rPh>
    <rPh sb="57" eb="58">
      <t>カ</t>
    </rPh>
    <phoneticPr fontId="1"/>
  </si>
  <si>
    <t>指数シートMN列の年初指数を更新</t>
    <rPh sb="0" eb="2">
      <t>シスウ</t>
    </rPh>
    <rPh sb="7" eb="8">
      <t>レツ</t>
    </rPh>
    <rPh sb="9" eb="11">
      <t>ネンショ</t>
    </rPh>
    <rPh sb="11" eb="13">
      <t>シスウ</t>
    </rPh>
    <rPh sb="14" eb="16">
      <t>コウシン</t>
    </rPh>
    <phoneticPr fontId="1"/>
  </si>
  <si>
    <t>DATAシートの左側の参照先を修正</t>
    <rPh sb="8" eb="10">
      <t>ヒダリガワ</t>
    </rPh>
    <rPh sb="11" eb="14">
      <t>サンショウサキ</t>
    </rPh>
    <rPh sb="15" eb="17">
      <t>シュウセイ</t>
    </rPh>
    <phoneticPr fontId="1"/>
  </si>
  <si>
    <t>DATAシートV列の修正</t>
    <rPh sb="8" eb="9">
      <t>レツ</t>
    </rPh>
    <rPh sb="10" eb="12">
      <t>シュウセイ</t>
    </rPh>
    <phoneticPr fontId="1"/>
  </si>
  <si>
    <t>各シートのグラフの日付リストをチェック（少し長めに範囲選択しといてもOK）</t>
    <rPh sb="0" eb="1">
      <t>カク</t>
    </rPh>
    <rPh sb="9" eb="11">
      <t>ヒヅケ</t>
    </rPh>
    <rPh sb="20" eb="21">
      <t>スコ</t>
    </rPh>
    <rPh sb="22" eb="23">
      <t>ナガ</t>
    </rPh>
    <rPh sb="25" eb="27">
      <t>ハンイ</t>
    </rPh>
    <rPh sb="27" eb="29">
      <t>センタク</t>
    </rPh>
    <phoneticPr fontId="1"/>
  </si>
  <si>
    <t>ジャンプのチェック</t>
  </si>
  <si>
    <t>年号を最新に再チェック(置換できないグラフ特に注意)</t>
    <rPh sb="0" eb="2">
      <t>ネンゴウ</t>
    </rPh>
    <rPh sb="3" eb="5">
      <t>サイシン</t>
    </rPh>
    <rPh sb="6" eb="7">
      <t>サイ</t>
    </rPh>
    <rPh sb="12" eb="14">
      <t>チカン</t>
    </rPh>
    <rPh sb="21" eb="22">
      <t>トク</t>
    </rPh>
    <rPh sb="23" eb="25">
      <t>チュウイ</t>
    </rPh>
    <phoneticPr fontId="1"/>
  </si>
  <si>
    <t>2026年の途中で入出金を行った場合は、「入力シート」の該当の日付欄に金額を打ち込む</t>
    <rPh sb="4" eb="5">
      <t>ネン</t>
    </rPh>
    <rPh sb="6" eb="8">
      <t>トチュウ</t>
    </rPh>
    <rPh sb="9" eb="11">
      <t>ニュウシュツ</t>
    </rPh>
    <rPh sb="11" eb="12">
      <t>キン</t>
    </rPh>
    <rPh sb="13" eb="14">
      <t>オコナ</t>
    </rPh>
    <rPh sb="16" eb="18">
      <t>バアイ</t>
    </rPh>
    <rPh sb="21" eb="23">
      <t>ニュウリョク</t>
    </rPh>
    <rPh sb="28" eb="30">
      <t>ガイトウ</t>
    </rPh>
    <rPh sb="31" eb="33">
      <t>ヒヅケ</t>
    </rPh>
    <rPh sb="33" eb="34">
      <t>ラン</t>
    </rPh>
    <rPh sb="35" eb="37">
      <t>キンガク</t>
    </rPh>
    <rPh sb="38" eb="39">
      <t>ウ</t>
    </rPh>
    <rPh sb="40" eb="41">
      <t>コ</t>
    </rPh>
    <phoneticPr fontId="1"/>
  </si>
  <si>
    <t>②2026年中に行なった入出金記録</t>
    <rPh sb="5" eb="6">
      <t>ネン</t>
    </rPh>
    <rPh sb="6" eb="7">
      <t>チュウ</t>
    </rPh>
    <rPh sb="8" eb="9">
      <t>オコ</t>
    </rPh>
    <rPh sb="12" eb="14">
      <t>ニュウシュツ</t>
    </rPh>
    <rPh sb="14" eb="15">
      <t>キン</t>
    </rPh>
    <rPh sb="15" eb="17">
      <t>キロク</t>
    </rPh>
    <phoneticPr fontId="1"/>
  </si>
  <si>
    <t>2026年1月までの入出金合計</t>
    <rPh sb="6" eb="7">
      <t>ガツ</t>
    </rPh>
    <phoneticPr fontId="1"/>
  </si>
  <si>
    <t xml:space="preserve">  Trade Performance 2026 (1月度)</t>
    <rPh sb="27" eb="28">
      <t>ガツ</t>
    </rPh>
    <rPh sb="28" eb="29">
      <t>ド</t>
    </rPh>
    <phoneticPr fontId="1"/>
  </si>
  <si>
    <t>2026年2月までの入出金合計</t>
    <rPh sb="6" eb="7">
      <t>ガツ</t>
    </rPh>
    <phoneticPr fontId="1"/>
  </si>
  <si>
    <t xml:space="preserve">  Trade Performance 2026 (2月度)</t>
    <rPh sb="27" eb="28">
      <t>ガツ</t>
    </rPh>
    <rPh sb="28" eb="29">
      <t>ド</t>
    </rPh>
    <phoneticPr fontId="1"/>
  </si>
  <si>
    <t>2026年3月までの入出金合計</t>
    <rPh sb="6" eb="7">
      <t>ガツ</t>
    </rPh>
    <phoneticPr fontId="1"/>
  </si>
  <si>
    <t xml:space="preserve">  Trade Performance 2026 (3月度)</t>
    <rPh sb="27" eb="28">
      <t>ガツ</t>
    </rPh>
    <rPh sb="28" eb="29">
      <t>ド</t>
    </rPh>
    <phoneticPr fontId="1"/>
  </si>
  <si>
    <t>2026年4月までの入出金合計</t>
    <rPh sb="6" eb="7">
      <t>ガツ</t>
    </rPh>
    <phoneticPr fontId="1"/>
  </si>
  <si>
    <t xml:space="preserve">  Trade Performance 2026 (4月度)</t>
    <rPh sb="27" eb="28">
      <t>ガツ</t>
    </rPh>
    <rPh sb="28" eb="29">
      <t>ド</t>
    </rPh>
    <phoneticPr fontId="1"/>
  </si>
  <si>
    <t>2026年5月までの入出金合計</t>
    <rPh sb="6" eb="7">
      <t>ガツ</t>
    </rPh>
    <phoneticPr fontId="1"/>
  </si>
  <si>
    <t xml:space="preserve">  Trade Performance 2026 (5月度)</t>
    <rPh sb="27" eb="28">
      <t>ガツ</t>
    </rPh>
    <rPh sb="28" eb="29">
      <t>ド</t>
    </rPh>
    <phoneticPr fontId="1"/>
  </si>
  <si>
    <t>2026年6月までの入出金合計</t>
    <rPh sb="6" eb="7">
      <t>ガツ</t>
    </rPh>
    <phoneticPr fontId="1"/>
  </si>
  <si>
    <t xml:space="preserve">  Trade Performance 2026 (6月度)</t>
    <rPh sb="27" eb="28">
      <t>ガツ</t>
    </rPh>
    <rPh sb="28" eb="29">
      <t>ド</t>
    </rPh>
    <phoneticPr fontId="1"/>
  </si>
  <si>
    <t>2026年7月までの入出金合計</t>
    <rPh sb="6" eb="7">
      <t>ガツ</t>
    </rPh>
    <phoneticPr fontId="1"/>
  </si>
  <si>
    <t xml:space="preserve">  Trade Performance 2026 (7月度)</t>
    <rPh sb="27" eb="28">
      <t>ガツ</t>
    </rPh>
    <rPh sb="28" eb="29">
      <t>ド</t>
    </rPh>
    <phoneticPr fontId="1"/>
  </si>
  <si>
    <t>2026年8月までの入出金合計</t>
    <rPh sb="6" eb="7">
      <t>ガツ</t>
    </rPh>
    <phoneticPr fontId="1"/>
  </si>
  <si>
    <t xml:space="preserve">  Trade Performance 2026 (8月度)</t>
    <rPh sb="27" eb="28">
      <t>ガツ</t>
    </rPh>
    <rPh sb="28" eb="29">
      <t>ド</t>
    </rPh>
    <phoneticPr fontId="1"/>
  </si>
  <si>
    <t>2026年9月までの入出金合計</t>
    <rPh sb="6" eb="7">
      <t>ガツ</t>
    </rPh>
    <phoneticPr fontId="1"/>
  </si>
  <si>
    <t xml:space="preserve">  Trade Performance 2026 (9月度)</t>
    <rPh sb="27" eb="28">
      <t>ガツ</t>
    </rPh>
    <rPh sb="28" eb="29">
      <t>ド</t>
    </rPh>
    <phoneticPr fontId="1"/>
  </si>
  <si>
    <t>2026年10月までの入出金合計</t>
    <rPh sb="7" eb="8">
      <t>ガツ</t>
    </rPh>
    <phoneticPr fontId="1"/>
  </si>
  <si>
    <t xml:space="preserve">  Trade Performance 2026 (10月度)</t>
    <rPh sb="28" eb="29">
      <t>ガツ</t>
    </rPh>
    <rPh sb="29" eb="30">
      <t>ド</t>
    </rPh>
    <phoneticPr fontId="1"/>
  </si>
  <si>
    <t>2026年11月までの入出金合計</t>
    <rPh sb="7" eb="8">
      <t>ガツ</t>
    </rPh>
    <phoneticPr fontId="1"/>
  </si>
  <si>
    <t xml:space="preserve">  Trade Performance 2026 (11月度)</t>
    <rPh sb="28" eb="29">
      <t>ガツ</t>
    </rPh>
    <rPh sb="29" eb="30">
      <t>ド</t>
    </rPh>
    <phoneticPr fontId="1"/>
  </si>
  <si>
    <t>2026年12月までの入出金合計</t>
    <rPh sb="7" eb="8">
      <t>ガツ</t>
    </rPh>
    <phoneticPr fontId="1"/>
  </si>
  <si>
    <t xml:space="preserve">  Trade Performance 2026 (12月度)</t>
    <rPh sb="28" eb="29">
      <t>ガツ</t>
    </rPh>
    <rPh sb="29" eb="30">
      <t>ド</t>
    </rPh>
    <phoneticPr fontId="1"/>
  </si>
  <si>
    <t>2026年入出金合計</t>
    <rPh sb="4" eb="5">
      <t>ネン</t>
    </rPh>
    <phoneticPr fontId="1"/>
  </si>
  <si>
    <t xml:space="preserve">  Trade Performance 2026 (Monthly)</t>
  </si>
  <si>
    <t>2026年のYH</t>
    <rPh sb="4" eb="5">
      <t>ネン</t>
    </rPh>
    <phoneticPr fontId="1"/>
  </si>
  <si>
    <t>2026年のYL</t>
    <rPh sb="4" eb="5">
      <t>ネン</t>
    </rPh>
    <phoneticPr fontId="1"/>
  </si>
  <si>
    <t>年号を最新に（ブック一括置換）2025⇒2026に置換</t>
    <rPh sb="0" eb="2">
      <t>ネンゴウ</t>
    </rPh>
    <rPh sb="3" eb="5">
      <t>サイシン</t>
    </rPh>
    <rPh sb="10" eb="12">
      <t>イッカツ</t>
    </rPh>
    <rPh sb="12" eb="14">
      <t>チカン</t>
    </rPh>
    <rPh sb="25" eb="27">
      <t>チカン</t>
    </rPh>
    <phoneticPr fontId="1"/>
  </si>
  <si>
    <t>https://www.jpx.co.jp/corporate/about-jpx/calendar/index.html</t>
    <phoneticPr fontId="1"/>
  </si>
  <si>
    <t>※B列はコピペしてから2026/⇒’の置換でいける。A列は基本的に手動（今年からGEMINI）で、日数とデータ個数が一致することを確認</t>
    <rPh sb="2" eb="3">
      <t>レツ</t>
    </rPh>
    <rPh sb="19" eb="21">
      <t>チカン</t>
    </rPh>
    <rPh sb="27" eb="28">
      <t>レツ</t>
    </rPh>
    <rPh sb="29" eb="32">
      <t>キホンテキ</t>
    </rPh>
    <rPh sb="33" eb="35">
      <t>シュドウ</t>
    </rPh>
    <rPh sb="36" eb="38">
      <t>コトシ</t>
    </rPh>
    <rPh sb="49" eb="51">
      <t>ニッスウ</t>
    </rPh>
    <rPh sb="55" eb="57">
      <t>コスウ</t>
    </rPh>
    <rPh sb="58" eb="60">
      <t>イッチ</t>
    </rPh>
    <rPh sb="65" eb="67">
      <t>カクニン</t>
    </rPh>
    <phoneticPr fontId="1"/>
  </si>
  <si>
    <t>12/7</t>
  </si>
  <si>
    <t>12/14</t>
  </si>
  <si>
    <t>12/21</t>
  </si>
  <si>
    <t>12/28</t>
  </si>
  <si>
    <t>11/2</t>
  </si>
  <si>
    <t>11/9</t>
  </si>
  <si>
    <t>11/16</t>
  </si>
  <si>
    <t>11/24</t>
  </si>
  <si>
    <t>11/30</t>
  </si>
  <si>
    <t>10/5</t>
  </si>
  <si>
    <t>10/13</t>
  </si>
  <si>
    <t>10/19</t>
  </si>
  <si>
    <t>10/26</t>
  </si>
  <si>
    <t>9/7</t>
  </si>
  <si>
    <t>9/14</t>
  </si>
  <si>
    <t>9/15</t>
  </si>
  <si>
    <t>9/28</t>
  </si>
  <si>
    <t>8/3</t>
  </si>
  <si>
    <t>8/10</t>
  </si>
  <si>
    <t>8/17</t>
  </si>
  <si>
    <t>8/24</t>
  </si>
  <si>
    <t>8/31</t>
  </si>
  <si>
    <t>7/6</t>
  </si>
  <si>
    <t>7/13</t>
  </si>
  <si>
    <t>7/21</t>
  </si>
  <si>
    <t>7/27</t>
  </si>
  <si>
    <t>6/1</t>
  </si>
  <si>
    <t>6/8</t>
  </si>
  <si>
    <t>6/15</t>
  </si>
  <si>
    <t>6/22</t>
  </si>
  <si>
    <t>6/29</t>
  </si>
  <si>
    <t>5/11</t>
  </si>
  <si>
    <t>5/18</t>
  </si>
  <si>
    <t>5/25</t>
  </si>
  <si>
    <t>4/6</t>
  </si>
  <si>
    <t>4/13</t>
  </si>
  <si>
    <t>4/20</t>
  </si>
  <si>
    <t>4/27</t>
  </si>
  <si>
    <t>3/2</t>
  </si>
  <si>
    <t>3/9</t>
  </si>
  <si>
    <t>3/16</t>
  </si>
  <si>
    <t>3/23</t>
  </si>
  <si>
    <t>3/30</t>
  </si>
  <si>
    <t>2/2</t>
  </si>
  <si>
    <t>2/9</t>
  </si>
  <si>
    <t>2/16</t>
  </si>
  <si>
    <t>2/24</t>
  </si>
  <si>
    <t>1/5</t>
  </si>
  <si>
    <t>1/13</t>
  </si>
  <si>
    <t>1/19</t>
  </si>
  <si>
    <t>1/26</t>
  </si>
  <si>
    <r>
      <rPr>
        <b/>
        <sz val="11"/>
        <color rgb="FFFF0000"/>
        <rFont val="Yu Gothic"/>
        <family val="2"/>
        <charset val="128"/>
      </rPr>
      <t>←前月シートの1</t>
    </r>
    <r>
      <rPr>
        <b/>
        <sz val="11"/>
        <color rgb="FFFF0000"/>
        <rFont val="ＭＳ Ｐゴシック"/>
        <family val="2"/>
        <charset val="128"/>
      </rPr>
      <t>月30日の口座資産を入力して下さい（覚えていない場合は概算値を入力）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</si>
  <si>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2/27</t>
    <phoneticPr fontId="1"/>
  </si>
  <si>
    <r>
      <t>←</t>
    </r>
    <r>
      <rPr>
        <b/>
        <sz val="11"/>
        <color rgb="FFFF0000"/>
        <rFont val="Yu Gothic"/>
        <family val="2"/>
        <charset val="128"/>
      </rPr>
      <t>前月シートの</t>
    </r>
    <r>
      <rPr>
        <b/>
        <sz val="11"/>
        <color rgb="FFFF0000"/>
        <rFont val="Tahoma"/>
        <family val="2"/>
      </rPr>
      <t>2</t>
    </r>
    <r>
      <rPr>
        <b/>
        <sz val="11"/>
        <color rgb="FFFF0000"/>
        <rFont val="ＭＳ Ｐゴシック"/>
        <family val="2"/>
        <charset val="128"/>
      </rPr>
      <t>月</t>
    </r>
    <r>
      <rPr>
        <b/>
        <sz val="11"/>
        <color rgb="FFFF0000"/>
        <rFont val="Tahoma"/>
        <family val="2"/>
      </rPr>
      <t>27</t>
    </r>
    <r>
      <rPr>
        <b/>
        <sz val="11"/>
        <color rgb="FFFF0000"/>
        <rFont val="ＭＳ Ｐゴシック"/>
        <family val="2"/>
        <charset val="128"/>
      </rPr>
      <t>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</si>
  <si>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5/29</t>
    <phoneticPr fontId="1"/>
  </si>
  <si>
    <r>
      <t>←</t>
    </r>
    <r>
      <rPr>
        <b/>
        <sz val="11"/>
        <color rgb="FFFF0000"/>
        <rFont val="Yu Gothic"/>
        <family val="2"/>
        <charset val="128"/>
      </rPr>
      <t>前月シートの</t>
    </r>
    <r>
      <rPr>
        <b/>
        <sz val="11"/>
        <color rgb="FFFF0000"/>
        <rFont val="Tahoma"/>
        <family val="2"/>
      </rPr>
      <t>5</t>
    </r>
    <r>
      <rPr>
        <b/>
        <sz val="11"/>
        <color rgb="FFFF0000"/>
        <rFont val="ＭＳ Ｐゴシック"/>
        <family val="2"/>
        <charset val="128"/>
      </rPr>
      <t>月29日の口座資産を入力して下さい（覚えていない場合は概算値を入力）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</si>
  <si>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8/31</t>
    <phoneticPr fontId="1"/>
  </si>
  <si>
    <r>
      <t>←</t>
    </r>
    <r>
      <rPr>
        <b/>
        <sz val="11"/>
        <color rgb="FFFF0000"/>
        <rFont val="Yu Gothic"/>
        <family val="2"/>
        <charset val="128"/>
      </rPr>
      <t>前月シートの</t>
    </r>
    <r>
      <rPr>
        <b/>
        <sz val="11"/>
        <color rgb="FFFF0000"/>
        <rFont val="Tahoma"/>
        <family val="2"/>
      </rPr>
      <t>8</t>
    </r>
    <r>
      <rPr>
        <b/>
        <sz val="11"/>
        <color rgb="FFFF0000"/>
        <rFont val="ＭＳ Ｐゴシック"/>
        <family val="2"/>
        <charset val="128"/>
      </rPr>
      <t>月31日の口座資産を入力して下さい（覚えていない場合は概算値を入力）</t>
    </r>
    <rPh sb="8" eb="9">
      <t>ガツ</t>
    </rPh>
    <rPh sb="11" eb="12">
      <t>ニチ</t>
    </rPh>
    <rPh sb="13" eb="15">
      <t>コウザ</t>
    </rPh>
    <rPh sb="15" eb="17">
      <t>シサン</t>
    </rPh>
    <rPh sb="18" eb="20">
      <t>ニュウリョク</t>
    </rPh>
    <rPh sb="22" eb="23">
      <t>クダ</t>
    </rPh>
    <rPh sb="26" eb="27">
      <t>オボ</t>
    </rPh>
    <rPh sb="32" eb="34">
      <t>バアイ</t>
    </rPh>
    <rPh sb="35" eb="37">
      <t>ガイサン</t>
    </rPh>
    <rPh sb="37" eb="38">
      <t>チ</t>
    </rPh>
    <rPh sb="39" eb="41">
      <t>ニュウリョク</t>
    </rPh>
    <phoneticPr fontId="1"/>
  </si>
  <si>
    <t>10/30</t>
    <phoneticPr fontId="1"/>
  </si>
  <si>
    <r>
      <t>←</t>
    </r>
    <r>
      <rPr>
        <b/>
        <sz val="11"/>
        <color rgb="FFFF0000"/>
        <rFont val="Meiryo UI"/>
        <family val="3"/>
        <charset val="128"/>
      </rPr>
      <t>前月シートの</t>
    </r>
    <r>
      <rPr>
        <b/>
        <sz val="11"/>
        <color rgb="FFFF0000"/>
        <rFont val="Tahoma"/>
        <family val="2"/>
      </rPr>
      <t>10</t>
    </r>
    <r>
      <rPr>
        <b/>
        <sz val="11"/>
        <color rgb="FFFF0000"/>
        <rFont val="ＭＳ Ｐゴシック"/>
        <family val="2"/>
        <charset val="128"/>
      </rPr>
      <t>月</t>
    </r>
    <r>
      <rPr>
        <b/>
        <sz val="11"/>
        <color rgb="FFFF0000"/>
        <rFont val="Tahoma"/>
        <family val="2"/>
      </rPr>
      <t>30</t>
    </r>
    <r>
      <rPr>
        <b/>
        <sz val="11"/>
        <color rgb="FFFF0000"/>
        <rFont val="ＭＳ Ｐゴシック"/>
        <family val="2"/>
        <charset val="128"/>
      </rPr>
      <t>日の口座資産を入力して下さい（覚えていない場合は概算値を入力）</t>
    </r>
    <rPh sb="9" eb="10">
      <t>ガツ</t>
    </rPh>
    <rPh sb="12" eb="13">
      <t>ニチ</t>
    </rPh>
    <rPh sb="14" eb="16">
      <t>コウザ</t>
    </rPh>
    <rPh sb="16" eb="18">
      <t>シサン</t>
    </rPh>
    <rPh sb="19" eb="21">
      <t>ニュウリョク</t>
    </rPh>
    <rPh sb="23" eb="24">
      <t>クダ</t>
    </rPh>
    <rPh sb="27" eb="28">
      <t>オボ</t>
    </rPh>
    <rPh sb="33" eb="35">
      <t>バアイ</t>
    </rPh>
    <rPh sb="36" eb="38">
      <t>ガイサン</t>
    </rPh>
    <rPh sb="38" eb="39">
      <t>チ</t>
    </rPh>
    <rPh sb="40" eb="42">
      <t>ニュウリョク</t>
    </rPh>
    <phoneticPr fontId="1"/>
  </si>
  <si>
    <t>11/30</t>
    <phoneticPr fontId="1"/>
  </si>
  <si>
    <r>
      <t>←</t>
    </r>
    <r>
      <rPr>
        <b/>
        <sz val="11"/>
        <color rgb="FFFF0000"/>
        <rFont val="Meiryo UI"/>
        <family val="3"/>
        <charset val="128"/>
      </rPr>
      <t>前月シートの</t>
    </r>
    <r>
      <rPr>
        <b/>
        <sz val="11"/>
        <color rgb="FFFF0000"/>
        <rFont val="Tahoma"/>
        <family val="2"/>
      </rPr>
      <t>11</t>
    </r>
    <r>
      <rPr>
        <b/>
        <sz val="11"/>
        <color rgb="FFFF0000"/>
        <rFont val="ＭＳ Ｐゴシック"/>
        <family val="2"/>
        <charset val="128"/>
      </rPr>
      <t>月30日の口座資産を入力して下さい（覚えていない場合は概算値を入力）</t>
    </r>
    <rPh sb="1" eb="3">
      <t>ゼンゲツ</t>
    </rPh>
    <rPh sb="9" eb="10">
      <t>ガツ</t>
    </rPh>
    <rPh sb="12" eb="13">
      <t>ニチ</t>
    </rPh>
    <rPh sb="14" eb="16">
      <t>コウザ</t>
    </rPh>
    <rPh sb="16" eb="18">
      <t>シサン</t>
    </rPh>
    <rPh sb="19" eb="21">
      <t>ニュウリョク</t>
    </rPh>
    <rPh sb="23" eb="24">
      <t>クダ</t>
    </rPh>
    <rPh sb="27" eb="28">
      <t>オボ</t>
    </rPh>
    <rPh sb="33" eb="35">
      <t>バアイ</t>
    </rPh>
    <rPh sb="36" eb="38">
      <t>ガイサン</t>
    </rPh>
    <rPh sb="38" eb="39">
      <t>チ</t>
    </rPh>
    <rPh sb="40" eb="42">
      <t>ニュウリョク</t>
    </rPh>
    <phoneticPr fontId="1"/>
  </si>
  <si>
    <t>N～O列34行目くらいの入出金合計欄の数式を念のため確認</t>
    <rPh sb="3" eb="4">
      <t>レツ</t>
    </rPh>
    <rPh sb="6" eb="8">
      <t>ギョウメ</t>
    </rPh>
    <rPh sb="12" eb="15">
      <t>ニュウシュツキン</t>
    </rPh>
    <rPh sb="15" eb="17">
      <t>ゴウケイ</t>
    </rPh>
    <rPh sb="17" eb="18">
      <t>ラン</t>
    </rPh>
    <rPh sb="19" eb="21">
      <t>スウシキ</t>
    </rPh>
    <rPh sb="22" eb="23">
      <t>ネン</t>
    </rPh>
    <rPh sb="26" eb="28">
      <t>カクニン</t>
    </rPh>
    <phoneticPr fontId="1"/>
  </si>
  <si>
    <t>月次シート+指数シートのC列80行目くらいからのD列を更新（その月の最終営業日になった瞬間に”X月末”が切り替わるように）</t>
    <rPh sb="0" eb="2">
      <t>ゲツジ</t>
    </rPh>
    <rPh sb="6" eb="8">
      <t>シスウ</t>
    </rPh>
    <rPh sb="13" eb="14">
      <t>レツ</t>
    </rPh>
    <rPh sb="16" eb="18">
      <t>ギョウメ</t>
    </rPh>
    <rPh sb="25" eb="26">
      <t>レツ</t>
    </rPh>
    <rPh sb="27" eb="29">
      <t>コウシン</t>
    </rPh>
    <rPh sb="32" eb="33">
      <t>ツキ</t>
    </rPh>
    <rPh sb="34" eb="39">
      <t>サイシュウエイギョウビ</t>
    </rPh>
    <rPh sb="43" eb="45">
      <t>シュンカン</t>
    </rPh>
    <rPh sb="48" eb="50">
      <t>ゲツマツ</t>
    </rPh>
    <rPh sb="52" eb="53">
      <t>キ</t>
    </rPh>
    <rPh sb="54" eb="55">
      <t>カ</t>
    </rPh>
    <phoneticPr fontId="1"/>
  </si>
  <si>
    <t>各月シートのプルダウンの参照先を確認（3つのグラフについて、営業日の最初から最後まで表示できるか）</t>
    <rPh sb="0" eb="1">
      <t>カク</t>
    </rPh>
    <rPh sb="1" eb="2">
      <t>ツキ</t>
    </rPh>
    <rPh sb="12" eb="14">
      <t>サンショウ</t>
    </rPh>
    <rPh sb="14" eb="15">
      <t>サキ</t>
    </rPh>
    <rPh sb="16" eb="18">
      <t>カクニン</t>
    </rPh>
    <rPh sb="30" eb="33">
      <t>エイギョウビ</t>
    </rPh>
    <rPh sb="34" eb="36">
      <t>サイショ</t>
    </rPh>
    <rPh sb="38" eb="40">
      <t>サイゴ</t>
    </rPh>
    <rPh sb="42" eb="44">
      <t>ヒョウジ</t>
    </rPh>
    <phoneticPr fontId="1"/>
  </si>
  <si>
    <t>指数の平均足すか</t>
    <rPh sb="0" eb="2">
      <t>シスウ</t>
    </rPh>
    <rPh sb="3" eb="5">
      <t>ヘイキン</t>
    </rPh>
    <rPh sb="5" eb="6">
      <t>タ</t>
    </rPh>
    <phoneticPr fontId="1"/>
  </si>
  <si>
    <t>・S列はQ列をあ置換で更新</t>
    <rPh sb="2" eb="3">
      <t>レツ</t>
    </rPh>
    <rPh sb="5" eb="6">
      <t>レツ</t>
    </rPh>
    <rPh sb="8" eb="10">
      <t>チカン</t>
    </rPh>
    <rPh sb="11" eb="13">
      <t>コウシン</t>
    </rPh>
    <phoneticPr fontId="1"/>
  </si>
  <si>
    <t>あE26</t>
  </si>
  <si>
    <t>あH27</t>
  </si>
  <si>
    <t>あM24</t>
  </si>
  <si>
    <t>・値貼り付けをしてから数式に戻す</t>
    <rPh sb="1" eb="2">
      <t>アタイ</t>
    </rPh>
    <rPh sb="2" eb="3">
      <t>ハ</t>
    </rPh>
    <rPh sb="4" eb="5">
      <t>ツ</t>
    </rPh>
    <rPh sb="11" eb="13">
      <t>スウシキ</t>
    </rPh>
    <rPh sb="14" eb="15">
      <t>モド</t>
    </rPh>
    <phoneticPr fontId="1"/>
  </si>
  <si>
    <t>手順をなぞりながらチェック</t>
    <rPh sb="0" eb="2">
      <t>テジュン</t>
    </rPh>
    <phoneticPr fontId="1"/>
  </si>
  <si>
    <r>
      <t>2</t>
    </r>
    <r>
      <rPr>
        <sz val="11"/>
        <color theme="1"/>
        <rFont val="ＭＳ Ｐゴシック"/>
        <family val="2"/>
        <charset val="128"/>
      </rPr>
      <t>指数
平均</t>
    </r>
    <rPh sb="1" eb="3">
      <t>シスウ</t>
    </rPh>
    <rPh sb="4" eb="6">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</si>
</sst>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6" formatCode="&quot;¥&quot;#,##0;[Red]&quot;¥&quot;\-#,##0"/>
    <numFmt numFmtId="8" formatCode="&quot;¥&quot;#,##0.00;[Red]&quot;¥&quot;\-#,##0.00"/>
    <numFmt numFmtId="176" formatCode="#,##0_ ;[Red]\-#,##0\ "/>
    <numFmt numFmtId="177" formatCode="0_);[Red]\(0\)"/>
    <numFmt numFmtId="178" formatCode="0.0%"/>
    <numFmt numFmtId="179" formatCode="m&quot;月&quot;d&quot;日&quot;;@"/>
    <numFmt numFmtId="180" formatCode="0&quot;円&quot;"/>
    <numFmt numFmtId="181" formatCode="@&quot;円&quot;"/>
    <numFmt numFmtId="182" formatCode="#,###&quot;円&quot;"/>
    <numFmt numFmtId="183" formatCode="m/d;@"/>
    <numFmt numFmtId="184" formatCode="#,##0&quot;円&quot;"/>
    <numFmt numFmtId="185" formatCode="\$#,##0.00;\-\$#,##0.00"/>
    <numFmt numFmtId="186" formatCode="0.00&quot;円&quot;"/>
    <numFmt numFmtId="187" formatCode="&quot;資産総額（&quot;@&quot;時点）&quot;"/>
    <numFmt numFmtId="188" formatCode="&quot;(&quot;@&quot;時&quot;&quot;点&quot;\)"/>
  </numFmts>
  <fonts count="8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1"/>
      <color theme="1"/>
      <name val="Tahoma"/>
      <family val="2"/>
    </font>
    <font>
      <b/>
      <sz val="11"/>
      <color indexed="8"/>
      <name val="Tahoma"/>
      <family val="2"/>
    </font>
    <font>
      <b/>
      <sz val="11"/>
      <color indexed="8"/>
      <name val="ＭＳ Ｐゴシック"/>
      <family val="2"/>
      <charset val="128"/>
    </font>
    <font>
      <b/>
      <sz val="14"/>
      <color theme="1"/>
      <name val="ＭＳ Ｐゴシック"/>
      <family val="3"/>
      <charset val="128"/>
    </font>
    <font>
      <sz val="14"/>
      <color theme="1"/>
      <name val="Tahoma"/>
      <family val="2"/>
    </font>
    <font>
      <b/>
      <sz val="11"/>
      <color rgb="FF000000"/>
      <name val="ＭＳ Ｐゴシック"/>
      <family val="2"/>
      <charset val="128"/>
    </font>
    <font>
      <b/>
      <sz val="11"/>
      <color theme="1"/>
      <name val="ＭＳ Ｐゴシック"/>
      <family val="3"/>
      <charset val="128"/>
    </font>
    <font>
      <b/>
      <sz val="11"/>
      <color theme="1"/>
      <name val="ＭＳ Ｐゴシック"/>
      <family val="3"/>
      <charset val="128"/>
      <scheme val="minor"/>
    </font>
    <font>
      <b/>
      <sz val="11"/>
      <color rgb="FFFF0000"/>
      <name val="ＭＳ Ｐゴシック"/>
      <family val="3"/>
      <charset val="128"/>
    </font>
    <font>
      <sz val="11"/>
      <color theme="1"/>
      <name val="Tahoma"/>
      <family val="2"/>
      <charset val="128"/>
    </font>
    <font>
      <b/>
      <sz val="14"/>
      <color rgb="FFFF0000"/>
      <name val="ＭＳ Ｐゴシック"/>
      <family val="3"/>
      <charset val="128"/>
      <scheme val="minor"/>
    </font>
    <font>
      <b/>
      <sz val="14"/>
      <name val="ＭＳ Ｐゴシック"/>
      <family val="3"/>
      <charset val="128"/>
      <scheme val="minor"/>
    </font>
    <font>
      <b/>
      <sz val="11"/>
      <name val="ＭＳ Ｐゴシック"/>
      <family val="3"/>
      <charset val="128"/>
    </font>
    <font>
      <sz val="11"/>
      <color theme="1"/>
      <name val="Meiryo UI"/>
      <family val="3"/>
      <charset val="128"/>
    </font>
    <font>
      <b/>
      <sz val="14"/>
      <color theme="1"/>
      <name val="ＭＳ Ｐゴシック"/>
      <family val="3"/>
      <charset val="128"/>
      <scheme val="minor"/>
    </font>
    <font>
      <sz val="14"/>
      <color theme="1"/>
      <name val="ＭＳ Ｐゴシック"/>
      <family val="3"/>
      <charset val="128"/>
      <scheme val="minor"/>
    </font>
    <font>
      <b/>
      <sz val="20"/>
      <color theme="1"/>
      <name val="ＭＳ Ｐゴシック"/>
      <family val="3"/>
      <charset val="128"/>
      <scheme val="minor"/>
    </font>
    <font>
      <sz val="11"/>
      <name val="Tahoma"/>
      <family val="2"/>
    </font>
    <font>
      <sz val="14"/>
      <color rgb="FFFF0000"/>
      <name val="ＭＳ Ｐゴシック"/>
      <family val="3"/>
      <charset val="128"/>
      <scheme val="minor"/>
    </font>
    <font>
      <sz val="12"/>
      <color theme="1"/>
      <name val="ＭＳ Ｐゴシック"/>
      <family val="2"/>
      <charset val="128"/>
      <scheme val="minor"/>
    </font>
    <font>
      <sz val="11"/>
      <color theme="0"/>
      <name val="Tahoma"/>
      <family val="2"/>
    </font>
    <font>
      <sz val="14"/>
      <color theme="1"/>
      <name val="ＭＳ Ｐゴシック"/>
      <family val="2"/>
      <charset val="128"/>
      <scheme val="minor"/>
    </font>
    <font>
      <sz val="14"/>
      <color theme="1"/>
      <name val="Meiryo UI"/>
      <family val="3"/>
      <charset val="128"/>
    </font>
    <font>
      <b/>
      <sz val="11"/>
      <color theme="1"/>
      <name val="Tahoma"/>
      <family val="2"/>
    </font>
    <font>
      <sz val="12"/>
      <color theme="1"/>
      <name val="Tahoma"/>
      <family val="2"/>
    </font>
    <font>
      <b/>
      <sz val="14"/>
      <color theme="1"/>
      <name val="Tahoma"/>
      <family val="2"/>
    </font>
    <font>
      <b/>
      <sz val="18"/>
      <color theme="4"/>
      <name val="Tahoma"/>
      <family val="2"/>
    </font>
    <font>
      <b/>
      <sz val="18"/>
      <color rgb="FFFF0000"/>
      <name val="Tahoma"/>
      <family val="2"/>
    </font>
    <font>
      <b/>
      <sz val="11"/>
      <color theme="0"/>
      <name val="ＭＳ Ｐゴシック"/>
      <family val="3"/>
      <charset val="128"/>
    </font>
    <font>
      <b/>
      <u/>
      <sz val="14"/>
      <color theme="1"/>
      <name val="Meiryo UI"/>
      <family val="3"/>
      <charset val="128"/>
    </font>
    <font>
      <b/>
      <u/>
      <sz val="14"/>
      <color theme="1"/>
      <name val="Tahoma"/>
      <family val="2"/>
    </font>
    <font>
      <sz val="16"/>
      <color theme="1"/>
      <name val="Tahoma"/>
      <family val="2"/>
    </font>
    <font>
      <sz val="16"/>
      <color theme="1"/>
      <name val="Meiryo UI"/>
      <family val="3"/>
      <charset val="128"/>
    </font>
    <font>
      <b/>
      <u/>
      <sz val="11"/>
      <color rgb="FF000000"/>
      <name val="ＭＳ Ｐゴシック"/>
      <family val="2"/>
      <charset val="128"/>
    </font>
    <font>
      <b/>
      <u/>
      <sz val="11"/>
      <color rgb="FF000000"/>
      <name val="ＭＳ Ｐゴシック"/>
      <family val="3"/>
      <charset val="128"/>
    </font>
    <font>
      <b/>
      <sz val="11"/>
      <color theme="1"/>
      <name val="ＭＳ Ｐゴシック"/>
      <family val="2"/>
      <charset val="128"/>
    </font>
    <font>
      <sz val="11"/>
      <color rgb="FFFF0000"/>
      <name val="ＭＳ Ｐゴシック"/>
      <family val="2"/>
      <charset val="128"/>
      <scheme val="minor"/>
    </font>
    <font>
      <b/>
      <u/>
      <sz val="14"/>
      <color rgb="FFFF0000"/>
      <name val="ＭＳ Ｐゴシック"/>
      <family val="3"/>
      <charset val="128"/>
      <scheme val="minor"/>
    </font>
    <font>
      <b/>
      <u/>
      <sz val="11"/>
      <color theme="1"/>
      <name val="Tahoma"/>
      <family val="2"/>
      <charset val="128"/>
    </font>
    <font>
      <b/>
      <u/>
      <sz val="11"/>
      <color theme="1"/>
      <name val="Yu Gothic"/>
      <family val="2"/>
      <charset val="128"/>
    </font>
    <font>
      <b/>
      <u/>
      <sz val="11"/>
      <color theme="5"/>
      <name val="Tahoma"/>
      <family val="2"/>
    </font>
    <font>
      <b/>
      <sz val="12"/>
      <color theme="1"/>
      <name val="ＭＳ Ｐゴシック"/>
      <family val="3"/>
      <charset val="128"/>
      <scheme val="minor"/>
    </font>
    <font>
      <u/>
      <sz val="11"/>
      <color theme="10"/>
      <name val="ＭＳ Ｐゴシック"/>
      <family val="2"/>
      <charset val="128"/>
      <scheme val="minor"/>
    </font>
    <font>
      <sz val="11"/>
      <color theme="0"/>
      <name val="ＭＳ Ｐゴシック"/>
      <family val="2"/>
      <charset val="128"/>
      <scheme val="minor"/>
    </font>
    <font>
      <sz val="14"/>
      <color theme="0"/>
      <name val="Tahoma"/>
      <family val="2"/>
    </font>
    <font>
      <sz val="30"/>
      <color theme="0"/>
      <name val="Tahoma"/>
      <family val="2"/>
    </font>
    <font>
      <b/>
      <i/>
      <sz val="16"/>
      <color theme="0"/>
      <name val="Constantia"/>
      <family val="1"/>
    </font>
    <font>
      <b/>
      <sz val="16"/>
      <color theme="1"/>
      <name val="ＭＳ Ｐゴシック"/>
      <family val="2"/>
      <charset val="128"/>
      <scheme val="minor"/>
    </font>
    <font>
      <b/>
      <sz val="15"/>
      <color theme="0"/>
      <name val="BIZ UDPゴシック"/>
      <family val="3"/>
      <charset val="128"/>
    </font>
    <font>
      <sz val="15"/>
      <color theme="0"/>
      <name val="BIZ UDPゴシック"/>
      <family val="3"/>
      <charset val="128"/>
    </font>
    <font>
      <sz val="10"/>
      <color rgb="FF111418"/>
      <name val="Arial"/>
      <family val="2"/>
    </font>
    <font>
      <b/>
      <sz val="11"/>
      <color theme="0"/>
      <name val="Tahoma"/>
      <family val="2"/>
    </font>
    <font>
      <sz val="11"/>
      <color rgb="FFFF0000"/>
      <name val="Tahoma"/>
      <family val="2"/>
    </font>
    <font>
      <b/>
      <sz val="14"/>
      <color theme="1"/>
      <name val="ＭＳ Ｐゴシック"/>
      <family val="2"/>
      <charset val="128"/>
    </font>
    <font>
      <sz val="11"/>
      <color theme="0"/>
      <name val="ＭＳ Ｐゴシック"/>
      <family val="2"/>
      <charset val="128"/>
    </font>
    <font>
      <b/>
      <sz val="16"/>
      <color theme="1"/>
      <name val="ＭＳ Ｐゴシック"/>
      <family val="3"/>
      <charset val="128"/>
    </font>
    <font>
      <b/>
      <sz val="16"/>
      <color theme="1"/>
      <name val="Tahoma"/>
      <family val="2"/>
    </font>
    <font>
      <b/>
      <sz val="16"/>
      <color theme="1"/>
      <name val="Meiryo UI"/>
      <family val="3"/>
      <charset val="128"/>
    </font>
    <font>
      <b/>
      <sz val="16"/>
      <color theme="1"/>
      <name val="ＭＳ Ｐゴシック"/>
      <family val="2"/>
      <charset val="128"/>
    </font>
    <font>
      <b/>
      <u/>
      <sz val="16"/>
      <color theme="1"/>
      <name val="Tahoma"/>
      <family val="3"/>
      <charset val="128"/>
    </font>
    <font>
      <b/>
      <u/>
      <sz val="16"/>
      <color theme="1"/>
      <name val="Meiryo UI"/>
      <family val="3"/>
      <charset val="128"/>
    </font>
    <font>
      <b/>
      <u/>
      <sz val="16"/>
      <color theme="1"/>
      <name val="Tahoma"/>
      <family val="3"/>
    </font>
    <font>
      <b/>
      <u/>
      <sz val="11"/>
      <color theme="10"/>
      <name val="ＭＳ Ｐゴシック"/>
      <family val="3"/>
      <charset val="128"/>
      <scheme val="minor"/>
    </font>
    <font>
      <b/>
      <u/>
      <sz val="11"/>
      <color indexed="12"/>
      <name val="ＭＳ Ｐゴシック"/>
      <family val="3"/>
      <charset val="128"/>
      <scheme val="minor"/>
    </font>
    <font>
      <b/>
      <u/>
      <sz val="11"/>
      <color theme="1"/>
      <name val="ＭＳ Ｐゴシック"/>
      <family val="3"/>
      <charset val="128"/>
    </font>
    <font>
      <b/>
      <u/>
      <sz val="13"/>
      <color theme="10"/>
      <name val="Tahoma"/>
      <family val="2"/>
    </font>
    <font>
      <b/>
      <u/>
      <sz val="13"/>
      <color theme="10"/>
      <name val="ＭＳ Ｐゴシック"/>
      <family val="2"/>
      <charset val="128"/>
    </font>
    <font>
      <b/>
      <sz val="13"/>
      <color theme="1"/>
      <name val="Tahoma"/>
      <family val="2"/>
    </font>
    <font>
      <b/>
      <u/>
      <sz val="18"/>
      <color theme="1"/>
      <name val="Tahoma"/>
      <family val="2"/>
    </font>
    <font>
      <b/>
      <u/>
      <sz val="18"/>
      <color theme="1"/>
      <name val="Meiryo UI"/>
      <family val="3"/>
      <charset val="128"/>
    </font>
    <font>
      <b/>
      <sz val="11"/>
      <color rgb="FFFF0000"/>
      <name val="Tahoma"/>
      <family val="2"/>
      <charset val="1"/>
    </font>
    <font>
      <b/>
      <sz val="11"/>
      <color rgb="FFFF0000"/>
      <name val="Meiryo UI"/>
      <family val="3"/>
      <charset val="128"/>
    </font>
    <font>
      <b/>
      <sz val="11"/>
      <color rgb="FFFF0000"/>
      <name val="游ゴシック"/>
      <family val="2"/>
      <charset val="128"/>
    </font>
    <font>
      <b/>
      <sz val="11"/>
      <color rgb="FFFF0000"/>
      <name val="ＭＳ Ｐゴシック"/>
      <family val="2"/>
      <charset val="128"/>
    </font>
    <font>
      <b/>
      <sz val="11"/>
      <color rgb="FFFF0000"/>
      <name val="Tahoma"/>
      <family val="2"/>
    </font>
    <font>
      <b/>
      <sz val="11"/>
      <color rgb="FFFF0000"/>
      <name val="Tahoma"/>
      <family val="2"/>
      <charset val="128"/>
    </font>
    <font>
      <b/>
      <sz val="11"/>
      <color rgb="FFFF0000"/>
      <name val="Yu Gothic"/>
      <family val="2"/>
      <charset val="128"/>
    </font>
    <font>
      <b/>
      <sz val="11"/>
      <color rgb="FFFF0000"/>
      <name val="Yu Gothic"/>
      <family val="3"/>
      <charset val="128"/>
    </font>
    <font>
      <b/>
      <sz val="10"/>
      <color rgb="FFFF0000"/>
      <name val="Tahoma"/>
      <family val="2"/>
      <charset val="128"/>
    </font>
    <font>
      <b/>
      <sz val="10"/>
      <color rgb="FFFF0000"/>
      <name val="Yu Gothic"/>
      <family val="2"/>
      <charset val="128"/>
    </font>
    <font>
      <b/>
      <sz val="10"/>
      <color rgb="FFFF0000"/>
      <name val="ＭＳ Ｐゴシック"/>
      <family val="2"/>
      <charset val="128"/>
    </font>
    <font>
      <sz val="11"/>
      <color theme="5" tint="0.39997558519241921"/>
      <name val="ＭＳ Ｐゴシック"/>
      <family val="2"/>
      <charset val="128"/>
      <scheme val="minor"/>
    </font>
    <font>
      <b/>
      <sz val="10"/>
      <color indexed="10"/>
      <name val="Tahoma"/>
      <family val="2"/>
    </font>
  </fonts>
  <fills count="10">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0D86EE"/>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theme="0"/>
      </top>
      <bottom/>
      <diagonal/>
    </border>
    <border>
      <left/>
      <right/>
      <top/>
      <bottom style="medium">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theme="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tint="-0.24994659260841701"/>
      </left>
      <right style="hair">
        <color theme="0" tint="-0.24994659260841701"/>
      </right>
      <top style="medium">
        <color indexed="64"/>
      </top>
      <bottom style="thin">
        <color theme="0" tint="-0.24994659260841701"/>
      </bottom>
      <diagonal/>
    </border>
    <border>
      <left style="thin">
        <color theme="0" tint="-0.24994659260841701"/>
      </left>
      <right style="hair">
        <color theme="0" tint="-0.24994659260841701"/>
      </right>
      <top style="thin">
        <color theme="0" tint="-0.24994659260841701"/>
      </top>
      <bottom style="thin">
        <color theme="0" tint="-0.24994659260841701"/>
      </bottom>
      <diagonal/>
    </border>
    <border>
      <left style="hair">
        <color theme="0" tint="-0.24994659260841701"/>
      </left>
      <right style="thin">
        <color theme="0" tint="-0.24994659260841701"/>
      </right>
      <top style="thin">
        <color theme="0" tint="-0.24994659260841701"/>
      </top>
      <bottom style="thin">
        <color theme="0" tint="-0.24994659260841701"/>
      </bottom>
      <diagonal/>
    </border>
    <border>
      <left style="hair">
        <color theme="0" tint="-0.24994659260841701"/>
      </left>
      <right/>
      <top style="medium">
        <color indexed="64"/>
      </top>
      <bottom style="thin">
        <color theme="0" tint="-0.24994659260841701"/>
      </bottom>
      <diagonal/>
    </border>
    <border>
      <left style="hair">
        <color theme="0" tint="-0.24994659260841701"/>
      </left>
      <right/>
      <top style="thin">
        <color theme="0" tint="-0.24994659260841701"/>
      </top>
      <bottom style="thin">
        <color theme="0" tint="-0.24994659260841701"/>
      </bottom>
      <diagonal/>
    </border>
    <border>
      <left style="thin">
        <color theme="0" tint="-0.24994659260841701"/>
      </left>
      <right style="hair">
        <color theme="0" tint="-0.24994659260841701"/>
      </right>
      <top style="thin">
        <color theme="0" tint="-0.24994659260841701"/>
      </top>
      <bottom/>
      <diagonal/>
    </border>
    <border>
      <left style="hair">
        <color theme="0" tint="-0.24994659260841701"/>
      </left>
      <right style="thin">
        <color theme="0" tint="-0.24994659260841701"/>
      </right>
      <top style="thin">
        <color theme="0" tint="-0.24994659260841701"/>
      </top>
      <bottom/>
      <diagonal/>
    </border>
    <border>
      <left style="thin">
        <color theme="0" tint="-0.24994659260841701"/>
      </left>
      <right style="hair">
        <color theme="0" tint="-0.24994659260841701"/>
      </right>
      <top/>
      <bottom style="thin">
        <color theme="0" tint="-0.24994659260841701"/>
      </bottom>
      <diagonal/>
    </border>
    <border>
      <left style="hair">
        <color theme="0" tint="-0.24994659260841701"/>
      </left>
      <right style="thin">
        <color theme="0" tint="-0.24994659260841701"/>
      </right>
      <top/>
      <bottom style="thin">
        <color theme="0" tint="-0.24994659260841701"/>
      </bottom>
      <diagonal/>
    </border>
    <border>
      <left/>
      <right style="hair">
        <color theme="0" tint="-0.24994659260841701"/>
      </right>
      <top style="thin">
        <color theme="0" tint="-0.24994659260841701"/>
      </top>
      <bottom/>
      <diagonal/>
    </border>
    <border>
      <left/>
      <right style="hair">
        <color theme="0" tint="-0.24994659260841701"/>
      </right>
      <top/>
      <bottom style="thin">
        <color theme="0" tint="-0.24994659260841701"/>
      </bottom>
      <diagonal/>
    </border>
    <border>
      <left/>
      <right/>
      <top style="medium">
        <color indexed="64"/>
      </top>
      <bottom/>
      <diagonal/>
    </border>
    <border>
      <left style="thin">
        <color theme="0" tint="-0.24994659260841701"/>
      </left>
      <right style="hair">
        <color theme="0" tint="-0.24994659260841701"/>
      </right>
      <top style="medium">
        <color indexed="64"/>
      </top>
      <bottom/>
      <diagonal/>
    </border>
    <border>
      <left/>
      <right/>
      <top style="medium">
        <color rgb="FF0D86EE"/>
      </top>
      <bottom/>
      <diagonal/>
    </border>
    <border>
      <left style="medium">
        <color rgb="FF0D86EE"/>
      </left>
      <right/>
      <top/>
      <bottom/>
      <diagonal/>
    </border>
    <border>
      <left/>
      <right/>
      <top/>
      <bottom style="medium">
        <color rgb="FF0D86EE"/>
      </bottom>
      <diagonal/>
    </border>
    <border>
      <left/>
      <right style="medium">
        <color rgb="FF0D86EE"/>
      </right>
      <top/>
      <bottom/>
      <diagonal/>
    </border>
    <border>
      <left style="medium">
        <color rgb="FF0D86EE"/>
      </left>
      <right/>
      <top style="medium">
        <color rgb="FF0D86EE"/>
      </top>
      <bottom/>
      <diagonal/>
    </border>
    <border>
      <left/>
      <right style="medium">
        <color rgb="FF0D86EE"/>
      </right>
      <top style="medium">
        <color rgb="FF0D86EE"/>
      </top>
      <bottom/>
      <diagonal/>
    </border>
    <border>
      <left style="medium">
        <color rgb="FF0D86EE"/>
      </left>
      <right/>
      <top style="medium">
        <color theme="0"/>
      </top>
      <bottom/>
      <diagonal/>
    </border>
    <border>
      <left/>
      <right style="medium">
        <color rgb="FF0D86EE"/>
      </right>
      <top style="medium">
        <color theme="0"/>
      </top>
      <bottom/>
      <diagonal/>
    </border>
    <border>
      <left style="medium">
        <color rgb="FF0D86EE"/>
      </left>
      <right/>
      <top/>
      <bottom style="medium">
        <color rgb="FF0D86EE"/>
      </bottom>
      <diagonal/>
    </border>
    <border>
      <left/>
      <right style="medium">
        <color rgb="FF0D86EE"/>
      </right>
      <top/>
      <bottom style="medium">
        <color rgb="FF0D86EE"/>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s>
  <cellStyleXfs count="2">
    <xf numFmtId="0" fontId="0" fillId="0" borderId="0">
      <alignment vertical="center"/>
    </xf>
    <xf numFmtId="0" fontId="45" fillId="0" borderId="0" applyNumberFormat="0" applyFill="0" applyBorder="0" applyAlignment="0" applyProtection="0">
      <alignment vertical="center"/>
    </xf>
  </cellStyleXfs>
  <cellXfs count="331">
    <xf numFmtId="0" fontId="0" fillId="0" borderId="0" xfId="0">
      <alignment vertical="center"/>
    </xf>
    <xf numFmtId="6" fontId="3" fillId="0" borderId="0" xfId="0" applyNumberFormat="1" applyFont="1" applyAlignment="1" applyProtection="1">
      <alignment vertical="center" wrapText="1"/>
      <protection hidden="1"/>
    </xf>
    <xf numFmtId="178" fontId="3" fillId="0" borderId="0" xfId="0" applyNumberFormat="1" applyFont="1" applyAlignment="1" applyProtection="1">
      <alignment horizontal="center" vertical="center" wrapText="1"/>
      <protection hidden="1"/>
    </xf>
    <xf numFmtId="0" fontId="0" fillId="0" borderId="0" xfId="0" applyAlignment="1">
      <alignment horizontal="center" vertical="center"/>
    </xf>
    <xf numFmtId="0" fontId="0" fillId="0" borderId="0" xfId="0" applyAlignment="1">
      <alignment horizontal="right" vertical="center"/>
    </xf>
    <xf numFmtId="0" fontId="10"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7" fillId="0" borderId="0" xfId="0" applyFont="1">
      <alignment vertical="center"/>
    </xf>
    <xf numFmtId="176" fontId="0" fillId="0" borderId="0" xfId="0" applyNumberFormat="1">
      <alignment vertical="center"/>
    </xf>
    <xf numFmtId="0" fontId="18" fillId="0" borderId="0" xfId="0" applyFont="1">
      <alignment vertical="center"/>
    </xf>
    <xf numFmtId="0" fontId="17" fillId="0" borderId="1" xfId="0" applyFont="1" applyBorder="1" applyAlignment="1">
      <alignment horizontal="center" vertical="center"/>
    </xf>
    <xf numFmtId="0" fontId="10" fillId="0" borderId="12" xfId="0" applyFont="1" applyBorder="1">
      <alignment vertical="center"/>
    </xf>
    <xf numFmtId="5" fontId="17" fillId="0" borderId="13" xfId="0" applyNumberFormat="1" applyFont="1" applyBorder="1">
      <alignment vertical="center"/>
    </xf>
    <xf numFmtId="0" fontId="21" fillId="0" borderId="0" xfId="0" applyFont="1">
      <alignment vertical="center"/>
    </xf>
    <xf numFmtId="5" fontId="22" fillId="5" borderId="1" xfId="0" applyNumberFormat="1" applyFont="1" applyFill="1" applyBorder="1">
      <alignment vertical="center"/>
    </xf>
    <xf numFmtId="5" fontId="22" fillId="5" borderId="11" xfId="0" applyNumberFormat="1" applyFont="1" applyFill="1" applyBorder="1">
      <alignment vertical="center"/>
    </xf>
    <xf numFmtId="6" fontId="3" fillId="0" borderId="0" xfId="0" applyNumberFormat="1" applyFont="1" applyAlignment="1" applyProtection="1">
      <alignment vertical="center" shrinkToFit="1"/>
      <protection hidden="1"/>
    </xf>
    <xf numFmtId="178" fontId="7" fillId="6" borderId="2" xfId="0" applyNumberFormat="1" applyFont="1" applyFill="1" applyBorder="1" applyAlignment="1" applyProtection="1">
      <alignment horizontal="center" vertical="center" shrinkToFit="1"/>
      <protection hidden="1"/>
    </xf>
    <xf numFmtId="14" fontId="24" fillId="2" borderId="14" xfId="0" applyNumberFormat="1" applyFont="1" applyFill="1" applyBorder="1">
      <alignment vertical="center"/>
    </xf>
    <xf numFmtId="5" fontId="24" fillId="2" borderId="1" xfId="0" applyNumberFormat="1" applyFont="1" applyFill="1" applyBorder="1" applyProtection="1">
      <alignment vertical="center"/>
      <protection locked="0"/>
    </xf>
    <xf numFmtId="56" fontId="0" fillId="5" borderId="1" xfId="0" applyNumberFormat="1" applyFill="1" applyBorder="1">
      <alignment vertical="center"/>
    </xf>
    <xf numFmtId="56" fontId="0" fillId="5" borderId="11" xfId="0" applyNumberFormat="1" applyFill="1" applyBorder="1">
      <alignment vertical="center"/>
    </xf>
    <xf numFmtId="178" fontId="3" fillId="0" borderId="0" xfId="0" applyNumberFormat="1" applyFont="1" applyAlignment="1" applyProtection="1">
      <alignment horizontal="center" vertical="center" shrinkToFit="1"/>
      <protection hidden="1"/>
    </xf>
    <xf numFmtId="178" fontId="3" fillId="0" borderId="20" xfId="0" applyNumberFormat="1" applyFont="1" applyBorder="1" applyAlignment="1" applyProtection="1">
      <alignment horizontal="center" vertical="center" shrinkToFit="1"/>
      <protection hidden="1"/>
    </xf>
    <xf numFmtId="6" fontId="3" fillId="0" borderId="22" xfId="0" applyNumberFormat="1" applyFont="1" applyBorder="1" applyAlignment="1" applyProtection="1">
      <alignment vertical="center" shrinkToFit="1"/>
      <protection hidden="1"/>
    </xf>
    <xf numFmtId="178" fontId="3" fillId="0" borderId="22" xfId="0" applyNumberFormat="1" applyFont="1" applyBorder="1" applyAlignment="1" applyProtection="1">
      <alignment horizontal="center" vertical="center" shrinkToFit="1"/>
      <protection hidden="1"/>
    </xf>
    <xf numFmtId="178" fontId="3" fillId="0" borderId="23" xfId="0" applyNumberFormat="1" applyFont="1" applyBorder="1" applyAlignment="1" applyProtection="1">
      <alignment horizontal="center" vertical="center" shrinkToFit="1"/>
      <protection hidden="1"/>
    </xf>
    <xf numFmtId="5" fontId="0" fillId="0" borderId="0" xfId="0" applyNumberFormat="1">
      <alignment vertical="center"/>
    </xf>
    <xf numFmtId="56" fontId="12" fillId="0" borderId="0" xfId="0" applyNumberFormat="1" applyFont="1" applyAlignment="1">
      <alignment vertical="center" shrinkToFit="1"/>
    </xf>
    <xf numFmtId="6" fontId="3" fillId="0" borderId="27" xfId="0" applyNumberFormat="1" applyFont="1" applyBorder="1" applyAlignment="1" applyProtection="1">
      <alignment vertical="center" shrinkToFit="1"/>
      <protection hidden="1"/>
    </xf>
    <xf numFmtId="178" fontId="3" fillId="0" borderId="28" xfId="0" applyNumberFormat="1" applyFont="1" applyBorder="1" applyAlignment="1" applyProtection="1">
      <alignment horizontal="center" vertical="center" shrinkToFit="1"/>
      <protection hidden="1"/>
    </xf>
    <xf numFmtId="176" fontId="9" fillId="2" borderId="0" xfId="0" applyNumberFormat="1" applyFont="1" applyFill="1" applyAlignment="1" applyProtection="1">
      <alignment horizontal="center" vertical="center" shrinkToFit="1"/>
      <protection locked="0"/>
    </xf>
    <xf numFmtId="176" fontId="9" fillId="2" borderId="20" xfId="0" applyNumberFormat="1" applyFont="1" applyFill="1" applyBorder="1" applyAlignment="1" applyProtection="1">
      <alignment horizontal="center" vertical="center" shrinkToFit="1"/>
      <protection locked="0"/>
    </xf>
    <xf numFmtId="5" fontId="20" fillId="2" borderId="0" xfId="0" applyNumberFormat="1" applyFont="1" applyFill="1" applyAlignment="1" applyProtection="1">
      <alignment vertical="center" shrinkToFit="1"/>
      <protection locked="0"/>
    </xf>
    <xf numFmtId="5" fontId="20" fillId="2" borderId="20" xfId="0" applyNumberFormat="1" applyFont="1" applyFill="1" applyBorder="1" applyAlignment="1" applyProtection="1">
      <alignment vertical="center" shrinkToFit="1"/>
      <protection locked="0"/>
    </xf>
    <xf numFmtId="5" fontId="20" fillId="2" borderId="22" xfId="0" applyNumberFormat="1" applyFont="1" applyFill="1" applyBorder="1" applyAlignment="1" applyProtection="1">
      <alignment vertical="center" shrinkToFit="1"/>
      <protection locked="0"/>
    </xf>
    <xf numFmtId="5" fontId="20" fillId="2" borderId="23" xfId="0" applyNumberFormat="1" applyFont="1" applyFill="1" applyBorder="1" applyAlignment="1" applyProtection="1">
      <alignment vertical="center" shrinkToFit="1"/>
      <protection locked="0"/>
    </xf>
    <xf numFmtId="0" fontId="3" fillId="0" borderId="0" xfId="0" applyFont="1" applyProtection="1">
      <alignment vertical="center"/>
      <protection hidden="1"/>
    </xf>
    <xf numFmtId="176" fontId="3" fillId="6" borderId="0" xfId="0" applyNumberFormat="1" applyFont="1" applyFill="1" applyProtection="1">
      <alignment vertical="center"/>
      <protection hidden="1"/>
    </xf>
    <xf numFmtId="176" fontId="6" fillId="6" borderId="1" xfId="0" applyNumberFormat="1" applyFont="1" applyFill="1" applyBorder="1" applyAlignment="1" applyProtection="1">
      <alignment vertical="center" shrinkToFit="1"/>
      <protection hidden="1"/>
    </xf>
    <xf numFmtId="0" fontId="3" fillId="6" borderId="0" xfId="0" applyFont="1" applyFill="1" applyProtection="1">
      <alignment vertical="center"/>
      <protection hidden="1"/>
    </xf>
    <xf numFmtId="0" fontId="3" fillId="4" borderId="15" xfId="0" applyFont="1" applyFill="1" applyBorder="1" applyProtection="1">
      <alignment vertical="center"/>
      <protection hidden="1"/>
    </xf>
    <xf numFmtId="176" fontId="2" fillId="6" borderId="0" xfId="0" applyNumberFormat="1" applyFont="1" applyFill="1" applyProtection="1">
      <alignment vertical="center"/>
      <protection hidden="1"/>
    </xf>
    <xf numFmtId="176" fontId="2" fillId="6" borderId="0" xfId="0" applyNumberFormat="1" applyFont="1" applyFill="1" applyAlignment="1" applyProtection="1">
      <alignment horizontal="center" vertical="center"/>
      <protection hidden="1"/>
    </xf>
    <xf numFmtId="176" fontId="3" fillId="0" borderId="0" xfId="0" applyNumberFormat="1" applyFont="1" applyProtection="1">
      <alignment vertical="center"/>
      <protection hidden="1"/>
    </xf>
    <xf numFmtId="176" fontId="2" fillId="0" borderId="0" xfId="0" applyNumberFormat="1" applyFont="1" applyProtection="1">
      <alignment vertical="center"/>
      <protection hidden="1"/>
    </xf>
    <xf numFmtId="176" fontId="2" fillId="0" borderId="0" xfId="0" applyNumberFormat="1" applyFont="1" applyAlignment="1" applyProtection="1">
      <alignment horizontal="center" vertical="center"/>
      <protection hidden="1"/>
    </xf>
    <xf numFmtId="0" fontId="3" fillId="4" borderId="4" xfId="0" applyFont="1" applyFill="1" applyBorder="1" applyProtection="1">
      <alignment vertical="center"/>
      <protection hidden="1"/>
    </xf>
    <xf numFmtId="0" fontId="3" fillId="4" borderId="0" xfId="0" applyFont="1" applyFill="1" applyProtection="1">
      <alignment vertical="center"/>
      <protection hidden="1"/>
    </xf>
    <xf numFmtId="176" fontId="3" fillId="0" borderId="0" xfId="0" applyNumberFormat="1" applyFont="1" applyAlignment="1" applyProtection="1">
      <alignment horizontal="center" vertical="center"/>
      <protection hidden="1"/>
    </xf>
    <xf numFmtId="0" fontId="3" fillId="3" borderId="15" xfId="0" applyFont="1" applyFill="1" applyBorder="1" applyProtection="1">
      <alignment vertical="center"/>
      <protection hidden="1"/>
    </xf>
    <xf numFmtId="0" fontId="3" fillId="3" borderId="4" xfId="0" applyFont="1" applyFill="1" applyBorder="1" applyProtection="1">
      <alignment vertical="center"/>
      <protection hidden="1"/>
    </xf>
    <xf numFmtId="0" fontId="3" fillId="3" borderId="0" xfId="0" applyFont="1" applyFill="1" applyProtection="1">
      <alignment vertical="center"/>
      <protection hidden="1"/>
    </xf>
    <xf numFmtId="5" fontId="3" fillId="0" borderId="0" xfId="0" applyNumberFormat="1" applyFont="1" applyProtection="1">
      <alignment vertical="center"/>
      <protection hidden="1"/>
    </xf>
    <xf numFmtId="0" fontId="9" fillId="0" borderId="0" xfId="0" applyFont="1" applyProtection="1">
      <alignment vertical="center"/>
      <protection hidden="1"/>
    </xf>
    <xf numFmtId="0" fontId="11" fillId="0" borderId="0" xfId="0" applyFont="1" applyProtection="1">
      <alignment vertical="center"/>
      <protection hidden="1"/>
    </xf>
    <xf numFmtId="0" fontId="15" fillId="0" borderId="0" xfId="0" applyFont="1" applyProtection="1">
      <alignment vertical="center"/>
      <protection hidden="1"/>
    </xf>
    <xf numFmtId="176" fontId="3" fillId="4" borderId="5" xfId="0" applyNumberFormat="1" applyFont="1" applyFill="1" applyBorder="1" applyProtection="1">
      <alignment vertical="center"/>
      <protection hidden="1"/>
    </xf>
    <xf numFmtId="176" fontId="3" fillId="6" borderId="0" xfId="0" applyNumberFormat="1" applyFont="1" applyFill="1" applyAlignment="1" applyProtection="1">
      <alignment horizontal="center" vertical="center"/>
      <protection hidden="1"/>
    </xf>
    <xf numFmtId="176" fontId="4" fillId="0" borderId="27" xfId="0" applyNumberFormat="1" applyFont="1" applyBorder="1" applyAlignment="1" applyProtection="1">
      <alignment horizontal="center" vertical="center" wrapText="1"/>
      <protection hidden="1"/>
    </xf>
    <xf numFmtId="176" fontId="8" fillId="0" borderId="28" xfId="0" applyNumberFormat="1" applyFont="1" applyBorder="1" applyAlignment="1" applyProtection="1">
      <alignment horizontal="center" vertical="center" wrapText="1" shrinkToFit="1"/>
      <protection hidden="1"/>
    </xf>
    <xf numFmtId="176" fontId="4" fillId="0" borderId="16" xfId="0" applyNumberFormat="1" applyFont="1" applyBorder="1" applyAlignment="1" applyProtection="1">
      <alignment horizontal="center" vertical="center" wrapText="1"/>
      <protection hidden="1"/>
    </xf>
    <xf numFmtId="176" fontId="4" fillId="0" borderId="17" xfId="0" applyNumberFormat="1" applyFont="1" applyBorder="1" applyAlignment="1" applyProtection="1">
      <alignment horizontal="center" vertical="center" wrapText="1"/>
      <protection hidden="1"/>
    </xf>
    <xf numFmtId="0" fontId="3" fillId="0" borderId="17" xfId="0" applyFont="1" applyBorder="1" applyProtection="1">
      <alignment vertical="center"/>
      <protection hidden="1"/>
    </xf>
    <xf numFmtId="0" fontId="3" fillId="0" borderId="18" xfId="0" applyFont="1" applyBorder="1" applyProtection="1">
      <alignment vertical="center"/>
      <protection hidden="1"/>
    </xf>
    <xf numFmtId="0" fontId="9" fillId="0" borderId="8" xfId="0" applyFont="1" applyBorder="1" applyAlignment="1" applyProtection="1">
      <alignment horizontal="center" vertical="center" wrapText="1"/>
      <protection hidden="1"/>
    </xf>
    <xf numFmtId="6" fontId="3" fillId="0" borderId="9" xfId="0" applyNumberFormat="1" applyFont="1" applyBorder="1" applyAlignment="1" applyProtection="1">
      <alignment vertical="center" wrapText="1"/>
      <protection hidden="1"/>
    </xf>
    <xf numFmtId="176" fontId="3" fillId="0" borderId="32" xfId="0" applyNumberFormat="1" applyFont="1" applyBorder="1" applyAlignment="1" applyProtection="1">
      <alignment horizontal="center" vertical="center" wrapText="1"/>
      <protection hidden="1"/>
    </xf>
    <xf numFmtId="6" fontId="3" fillId="0" borderId="31" xfId="0" applyNumberFormat="1" applyFont="1" applyBorder="1" applyAlignment="1" applyProtection="1">
      <alignment vertical="center" wrapText="1"/>
      <protection hidden="1"/>
    </xf>
    <xf numFmtId="176" fontId="3" fillId="0" borderId="19" xfId="0" applyNumberFormat="1" applyFont="1" applyBorder="1" applyAlignment="1" applyProtection="1">
      <alignment vertical="center" wrapText="1"/>
      <protection hidden="1"/>
    </xf>
    <xf numFmtId="0" fontId="3" fillId="0" borderId="20" xfId="0" applyFont="1" applyBorder="1" applyProtection="1">
      <alignment vertical="center"/>
      <protection hidden="1"/>
    </xf>
    <xf numFmtId="0" fontId="3" fillId="0" borderId="0" xfId="0" applyFont="1" applyAlignment="1" applyProtection="1">
      <alignment vertical="center" shrinkToFit="1"/>
      <protection hidden="1"/>
    </xf>
    <xf numFmtId="176" fontId="3" fillId="0" borderId="34" xfId="0" applyNumberFormat="1" applyFont="1" applyBorder="1" applyAlignment="1" applyProtection="1">
      <alignment horizontal="center" vertical="center" shrinkToFit="1"/>
      <protection hidden="1"/>
    </xf>
    <xf numFmtId="6" fontId="3" fillId="0" borderId="33" xfId="0" applyNumberFormat="1"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9" fillId="0" borderId="0" xfId="0" applyFont="1" applyAlignment="1" applyProtection="1">
      <alignment vertical="center" shrinkToFit="1"/>
      <protection hidden="1"/>
    </xf>
    <xf numFmtId="56" fontId="3" fillId="0" borderId="0" xfId="0" applyNumberFormat="1" applyFont="1" applyAlignment="1" applyProtection="1">
      <alignment vertical="center" shrinkToFit="1"/>
      <protection hidden="1"/>
    </xf>
    <xf numFmtId="5" fontId="3" fillId="0" borderId="29" xfId="0" applyNumberFormat="1" applyFont="1" applyBorder="1" applyAlignment="1" applyProtection="1">
      <alignment vertical="center" shrinkToFit="1"/>
      <protection hidden="1"/>
    </xf>
    <xf numFmtId="5" fontId="3" fillId="0" borderId="19" xfId="0" applyNumberFormat="1" applyFont="1" applyBorder="1" applyAlignment="1" applyProtection="1">
      <alignment vertical="center" shrinkToFit="1"/>
      <protection hidden="1"/>
    </xf>
    <xf numFmtId="5" fontId="3" fillId="0" borderId="0" xfId="0" applyNumberFormat="1" applyFont="1" applyAlignment="1" applyProtection="1">
      <alignment vertical="center" shrinkToFit="1"/>
      <protection hidden="1"/>
    </xf>
    <xf numFmtId="0" fontId="3" fillId="0" borderId="27" xfId="0" applyFont="1" applyBorder="1" applyAlignment="1" applyProtection="1">
      <alignment horizontal="center" vertical="center" shrinkToFit="1"/>
      <protection hidden="1"/>
    </xf>
    <xf numFmtId="5" fontId="3" fillId="0" borderId="30" xfId="0" applyNumberFormat="1" applyFont="1" applyBorder="1" applyAlignment="1" applyProtection="1">
      <alignment vertical="center" shrinkToFit="1"/>
      <protection hidden="1"/>
    </xf>
    <xf numFmtId="5" fontId="3" fillId="0" borderId="21" xfId="0" applyNumberFormat="1" applyFont="1" applyBorder="1" applyAlignment="1" applyProtection="1">
      <alignment vertical="center" shrinkToFit="1"/>
      <protection hidden="1"/>
    </xf>
    <xf numFmtId="5" fontId="3" fillId="0" borderId="22" xfId="0" applyNumberFormat="1" applyFont="1" applyBorder="1" applyAlignment="1" applyProtection="1">
      <alignment vertical="center" shrinkToFit="1"/>
      <protection hidden="1"/>
    </xf>
    <xf numFmtId="0" fontId="3" fillId="0" borderId="0" xfId="0" applyFont="1" applyAlignment="1" applyProtection="1">
      <alignment horizontal="center" vertical="center" shrinkToFit="1"/>
      <protection hidden="1"/>
    </xf>
    <xf numFmtId="5" fontId="20" fillId="0" borderId="0" xfId="0" applyNumberFormat="1" applyFont="1" applyAlignment="1" applyProtection="1">
      <alignment vertical="center" shrinkToFit="1"/>
      <protection hidden="1"/>
    </xf>
    <xf numFmtId="56" fontId="3" fillId="0" borderId="0" xfId="0" applyNumberFormat="1" applyFont="1" applyAlignment="1" applyProtection="1">
      <alignment vertical="center" wrapText="1"/>
      <protection hidden="1"/>
    </xf>
    <xf numFmtId="177" fontId="3" fillId="0" borderId="0" xfId="0" applyNumberFormat="1" applyFont="1" applyAlignment="1" applyProtection="1">
      <alignment vertical="center" wrapText="1"/>
      <protection hidden="1"/>
    </xf>
    <xf numFmtId="6" fontId="3" fillId="0" borderId="0" xfId="0" applyNumberFormat="1" applyFont="1" applyProtection="1">
      <alignment vertical="center"/>
      <protection locked="0" hidden="1"/>
    </xf>
    <xf numFmtId="176" fontId="3" fillId="3" borderId="5" xfId="0" applyNumberFormat="1" applyFont="1" applyFill="1" applyBorder="1" applyProtection="1">
      <alignment vertical="center"/>
      <protection hidden="1"/>
    </xf>
    <xf numFmtId="176" fontId="8" fillId="0" borderId="17" xfId="0" applyNumberFormat="1" applyFont="1" applyBorder="1" applyAlignment="1" applyProtection="1">
      <alignment horizontal="center" vertical="center" wrapText="1" shrinkToFit="1"/>
      <protection hidden="1"/>
    </xf>
    <xf numFmtId="176" fontId="8" fillId="0" borderId="18" xfId="0" applyNumberFormat="1" applyFont="1" applyBorder="1" applyAlignment="1" applyProtection="1">
      <alignment horizontal="center" vertical="center" wrapText="1" shrinkToFit="1"/>
      <protection hidden="1"/>
    </xf>
    <xf numFmtId="176" fontId="3" fillId="0" borderId="0" xfId="0" applyNumberFormat="1" applyFont="1" applyAlignment="1" applyProtection="1">
      <alignment horizontal="center" vertical="center" shrinkToFit="1"/>
      <protection hidden="1"/>
    </xf>
    <xf numFmtId="0" fontId="3" fillId="0" borderId="20" xfId="0" applyFont="1" applyBorder="1" applyAlignment="1" applyProtection="1">
      <alignment vertical="center" shrinkToFit="1"/>
      <protection hidden="1"/>
    </xf>
    <xf numFmtId="0" fontId="2" fillId="0" borderId="19" xfId="0" applyFont="1" applyBorder="1" applyAlignment="1" applyProtection="1">
      <alignment vertical="center" shrinkToFit="1"/>
      <protection hidden="1"/>
    </xf>
    <xf numFmtId="0" fontId="2" fillId="0" borderId="21" xfId="0" applyFont="1" applyBorder="1" applyAlignment="1" applyProtection="1">
      <alignment vertical="center" shrinkToFit="1"/>
      <protection hidden="1"/>
    </xf>
    <xf numFmtId="0" fontId="3" fillId="0" borderId="16" xfId="0" applyFont="1" applyBorder="1" applyProtection="1">
      <alignment vertical="center"/>
      <protection hidden="1"/>
    </xf>
    <xf numFmtId="56" fontId="3" fillId="0" borderId="19" xfId="0" applyNumberFormat="1" applyFont="1" applyBorder="1" applyAlignment="1" applyProtection="1">
      <alignment vertical="center" shrinkToFit="1"/>
      <protection hidden="1"/>
    </xf>
    <xf numFmtId="56" fontId="3" fillId="0" borderId="21" xfId="0" applyNumberFormat="1" applyFont="1" applyBorder="1" applyAlignment="1" applyProtection="1">
      <alignment vertical="center" shrinkToFit="1"/>
      <protection hidden="1"/>
    </xf>
    <xf numFmtId="0" fontId="9" fillId="0" borderId="8" xfId="0" applyFont="1" applyBorder="1" applyAlignment="1" applyProtection="1">
      <alignment vertical="center" wrapText="1"/>
      <protection hidden="1"/>
    </xf>
    <xf numFmtId="6" fontId="2" fillId="0" borderId="0" xfId="0" applyNumberFormat="1" applyFont="1" applyProtection="1">
      <alignment vertical="center"/>
      <protection locked="0" hidden="1"/>
    </xf>
    <xf numFmtId="6" fontId="38" fillId="0" borderId="0" xfId="0" applyNumberFormat="1" applyFont="1" applyProtection="1">
      <alignment vertical="center"/>
      <protection locked="0" hidden="1"/>
    </xf>
    <xf numFmtId="6" fontId="26" fillId="0" borderId="0" xfId="0" applyNumberFormat="1" applyFont="1" applyAlignment="1" applyProtection="1">
      <alignment vertical="center" wrapText="1"/>
      <protection hidden="1"/>
    </xf>
    <xf numFmtId="178" fontId="26" fillId="0" borderId="0" xfId="0" applyNumberFormat="1" applyFont="1" applyAlignment="1" applyProtection="1">
      <alignment horizontal="center" vertical="center" wrapText="1"/>
      <protection hidden="1"/>
    </xf>
    <xf numFmtId="177" fontId="26" fillId="0" borderId="0" xfId="0" applyNumberFormat="1" applyFont="1" applyAlignment="1" applyProtection="1">
      <alignment vertical="center" wrapText="1"/>
      <protection hidden="1"/>
    </xf>
    <xf numFmtId="0" fontId="26" fillId="0" borderId="0" xfId="0" applyFont="1" applyProtection="1">
      <alignment vertical="center"/>
      <protection hidden="1"/>
    </xf>
    <xf numFmtId="6" fontId="4" fillId="0" borderId="0" xfId="0" applyNumberFormat="1" applyFont="1" applyProtection="1">
      <alignment vertical="center"/>
      <protection locked="0" hidden="1"/>
    </xf>
    <xf numFmtId="6" fontId="4" fillId="0" borderId="0" xfId="0" applyNumberFormat="1" applyFont="1" applyAlignment="1" applyProtection="1">
      <alignment vertical="center" wrapText="1"/>
      <protection hidden="1"/>
    </xf>
    <xf numFmtId="178" fontId="4" fillId="0" borderId="0" xfId="0" applyNumberFormat="1" applyFont="1" applyAlignment="1" applyProtection="1">
      <alignment horizontal="center" vertical="center" wrapText="1"/>
      <protection hidden="1"/>
    </xf>
    <xf numFmtId="177" fontId="4" fillId="0" borderId="0" xfId="0" applyNumberFormat="1" applyFont="1" applyAlignment="1" applyProtection="1">
      <alignment vertical="center" wrapText="1"/>
      <protection hidden="1"/>
    </xf>
    <xf numFmtId="0" fontId="4" fillId="0" borderId="0" xfId="0" applyFont="1" applyProtection="1">
      <alignment vertical="center"/>
      <protection hidden="1"/>
    </xf>
    <xf numFmtId="0" fontId="2" fillId="0" borderId="0" xfId="0" applyFont="1" applyProtection="1">
      <alignment vertical="center"/>
      <protection hidden="1"/>
    </xf>
    <xf numFmtId="0" fontId="33" fillId="0" borderId="0" xfId="0" applyFont="1" applyProtection="1">
      <alignment vertical="center"/>
      <protection hidden="1"/>
    </xf>
    <xf numFmtId="0" fontId="23" fillId="0" borderId="0" xfId="0" applyFont="1" applyProtection="1">
      <alignment vertical="center"/>
      <protection hidden="1"/>
    </xf>
    <xf numFmtId="0" fontId="28" fillId="0" borderId="0" xfId="0" applyFont="1" applyProtection="1">
      <alignment vertical="center"/>
      <protection hidden="1"/>
    </xf>
    <xf numFmtId="5" fontId="29" fillId="0" borderId="0" xfId="0" applyNumberFormat="1" applyFont="1" applyAlignment="1" applyProtection="1">
      <alignment horizontal="center" vertical="center"/>
      <protection hidden="1"/>
    </xf>
    <xf numFmtId="5" fontId="7" fillId="0" borderId="0" xfId="0" applyNumberFormat="1" applyFont="1" applyAlignment="1" applyProtection="1">
      <alignment horizontal="right" vertical="center"/>
      <protection hidden="1"/>
    </xf>
    <xf numFmtId="179" fontId="7" fillId="0" borderId="0" xfId="0" applyNumberFormat="1" applyFont="1" applyAlignment="1" applyProtection="1">
      <alignment vertical="center" shrinkToFit="1"/>
      <protection hidden="1"/>
    </xf>
    <xf numFmtId="0" fontId="7" fillId="0" borderId="0" xfId="0" applyFont="1" applyAlignment="1" applyProtection="1">
      <alignment horizontal="left" vertical="center"/>
      <protection hidden="1"/>
    </xf>
    <xf numFmtId="0" fontId="7" fillId="0" borderId="0" xfId="0" applyFont="1" applyProtection="1">
      <alignment vertical="center"/>
      <protection hidden="1"/>
    </xf>
    <xf numFmtId="0" fontId="27" fillId="0" borderId="0" xfId="0" applyFont="1" applyProtection="1">
      <alignment vertical="center"/>
      <protection hidden="1"/>
    </xf>
    <xf numFmtId="5" fontId="23" fillId="0" borderId="0" xfId="0" applyNumberFormat="1" applyFont="1" applyProtection="1">
      <alignment vertical="center"/>
      <protection hidden="1"/>
    </xf>
    <xf numFmtId="5" fontId="7" fillId="0" borderId="0" xfId="0" applyNumberFormat="1" applyFont="1" applyProtection="1">
      <alignment vertical="center"/>
      <protection hidden="1"/>
    </xf>
    <xf numFmtId="0" fontId="7" fillId="0" borderId="0" xfId="0" applyFont="1" applyAlignment="1" applyProtection="1">
      <alignment horizontal="right" vertical="center"/>
      <protection hidden="1"/>
    </xf>
    <xf numFmtId="181" fontId="7" fillId="0" borderId="0" xfId="0" applyNumberFormat="1" applyFont="1" applyAlignment="1" applyProtection="1">
      <alignment horizontal="left" vertical="center" shrinkToFit="1"/>
      <protection hidden="1"/>
    </xf>
    <xf numFmtId="5" fontId="30" fillId="0" borderId="0" xfId="0" applyNumberFormat="1" applyFont="1" applyAlignment="1" applyProtection="1">
      <alignment horizontal="center" vertical="center"/>
      <protection hidden="1"/>
    </xf>
    <xf numFmtId="180" fontId="7" fillId="0" borderId="0" xfId="0" applyNumberFormat="1" applyFont="1" applyAlignment="1" applyProtection="1">
      <alignment horizontal="left" vertical="center" shrinkToFit="1"/>
      <protection hidden="1"/>
    </xf>
    <xf numFmtId="5" fontId="27" fillId="0" borderId="0" xfId="0" applyNumberFormat="1" applyFont="1" applyProtection="1">
      <alignment vertical="center"/>
      <protection hidden="1"/>
    </xf>
    <xf numFmtId="5" fontId="34" fillId="0" borderId="0" xfId="0" applyNumberFormat="1" applyFont="1" applyAlignment="1" applyProtection="1">
      <alignment horizontal="center" vertical="center"/>
      <protection hidden="1"/>
    </xf>
    <xf numFmtId="0" fontId="34" fillId="0" borderId="0" xfId="0" applyFont="1" applyProtection="1">
      <alignment vertical="center"/>
      <protection hidden="1"/>
    </xf>
    <xf numFmtId="0" fontId="35" fillId="0" borderId="0" xfId="0" applyFont="1" applyAlignment="1" applyProtection="1">
      <alignment horizontal="right" vertical="center"/>
      <protection hidden="1"/>
    </xf>
    <xf numFmtId="9" fontId="34" fillId="0" borderId="0" xfId="0" applyNumberFormat="1" applyFont="1" applyAlignment="1" applyProtection="1">
      <alignment horizontal="left" vertical="center"/>
      <protection hidden="1"/>
    </xf>
    <xf numFmtId="5" fontId="19" fillId="2" borderId="10" xfId="0" applyNumberFormat="1" applyFont="1" applyFill="1" applyBorder="1" applyAlignment="1" applyProtection="1">
      <alignment vertical="center" shrinkToFit="1"/>
      <protection locked="0"/>
    </xf>
    <xf numFmtId="8" fontId="3" fillId="0" borderId="0" xfId="0" applyNumberFormat="1" applyFont="1" applyAlignment="1" applyProtection="1">
      <alignment vertical="center" shrinkToFit="1"/>
      <protection hidden="1"/>
    </xf>
    <xf numFmtId="0" fontId="16" fillId="0" borderId="27" xfId="0" applyFont="1" applyBorder="1" applyAlignment="1" applyProtection="1">
      <alignment horizontal="center" vertical="center" shrinkToFit="1"/>
      <protection hidden="1"/>
    </xf>
    <xf numFmtId="6" fontId="23" fillId="0" borderId="9" xfId="0" applyNumberFormat="1" applyFont="1" applyBorder="1" applyAlignment="1" applyProtection="1">
      <alignment vertical="center" shrinkToFit="1"/>
      <protection hidden="1"/>
    </xf>
    <xf numFmtId="0" fontId="10" fillId="0" borderId="8" xfId="0" applyFont="1" applyBorder="1" applyAlignment="1">
      <alignment horizontal="center" vertical="center" shrinkToFit="1"/>
    </xf>
    <xf numFmtId="5" fontId="12" fillId="0" borderId="0" xfId="0" applyNumberFormat="1" applyFont="1" applyAlignment="1" applyProtection="1">
      <alignment vertical="center" shrinkToFit="1"/>
      <protection hidden="1"/>
    </xf>
    <xf numFmtId="9" fontId="23" fillId="0" borderId="0" xfId="0" applyNumberFormat="1" applyFont="1" applyProtection="1">
      <alignment vertical="center"/>
      <protection hidden="1"/>
    </xf>
    <xf numFmtId="5" fontId="30" fillId="0" borderId="10" xfId="0" applyNumberFormat="1" applyFont="1" applyBorder="1" applyAlignment="1" applyProtection="1">
      <alignment horizontal="center" vertical="center" shrinkToFit="1"/>
      <protection hidden="1"/>
    </xf>
    <xf numFmtId="5" fontId="29" fillId="0" borderId="10" xfId="0" applyNumberFormat="1" applyFont="1" applyBorder="1" applyAlignment="1" applyProtection="1">
      <alignment horizontal="center" vertical="center" shrinkToFit="1"/>
      <protection hidden="1"/>
    </xf>
    <xf numFmtId="0" fontId="39" fillId="0" borderId="0" xfId="0" applyFont="1">
      <alignment vertical="center"/>
    </xf>
    <xf numFmtId="5" fontId="23" fillId="6" borderId="0" xfId="0" applyNumberFormat="1" applyFont="1" applyFill="1" applyProtection="1">
      <alignment vertical="center"/>
      <protection hidden="1"/>
    </xf>
    <xf numFmtId="0" fontId="15" fillId="0" borderId="37" xfId="0" applyFont="1" applyBorder="1" applyAlignment="1" applyProtection="1">
      <alignment horizontal="center" vertical="center" shrinkToFit="1"/>
      <protection hidden="1"/>
    </xf>
    <xf numFmtId="0" fontId="16" fillId="0" borderId="33" xfId="0" applyFont="1" applyBorder="1" applyAlignment="1" applyProtection="1">
      <alignment horizontal="center" vertical="center" shrinkToFit="1"/>
      <protection hidden="1"/>
    </xf>
    <xf numFmtId="5" fontId="3" fillId="7" borderId="30" xfId="0" applyNumberFormat="1" applyFont="1" applyFill="1" applyBorder="1" applyAlignment="1" applyProtection="1">
      <alignment vertical="center" shrinkToFit="1"/>
      <protection hidden="1"/>
    </xf>
    <xf numFmtId="0" fontId="40" fillId="0" borderId="0" xfId="0" applyFont="1">
      <alignment vertical="center"/>
    </xf>
    <xf numFmtId="0" fontId="41" fillId="0" borderId="0" xfId="0" applyFont="1">
      <alignment vertical="center"/>
    </xf>
    <xf numFmtId="0" fontId="44" fillId="0" borderId="0" xfId="0" applyFont="1" applyAlignment="1">
      <alignment horizontal="left" vertical="center"/>
    </xf>
    <xf numFmtId="0" fontId="45" fillId="0" borderId="0" xfId="1">
      <alignment vertical="center"/>
    </xf>
    <xf numFmtId="176" fontId="23" fillId="8" borderId="0" xfId="0" applyNumberFormat="1" applyFont="1" applyFill="1" applyProtection="1">
      <alignment vertical="center"/>
      <protection hidden="1"/>
    </xf>
    <xf numFmtId="178" fontId="47" fillId="8" borderId="0" xfId="0" applyNumberFormat="1" applyFont="1" applyFill="1" applyAlignment="1" applyProtection="1">
      <alignment horizontal="center" vertical="center" shrinkToFit="1"/>
      <protection hidden="1"/>
    </xf>
    <xf numFmtId="176" fontId="23" fillId="8" borderId="4" xfId="0" applyNumberFormat="1" applyFont="1" applyFill="1" applyBorder="1" applyProtection="1">
      <alignment vertical="center"/>
      <protection hidden="1"/>
    </xf>
    <xf numFmtId="178" fontId="47" fillId="8" borderId="4" xfId="0" applyNumberFormat="1" applyFont="1" applyFill="1" applyBorder="1" applyAlignment="1" applyProtection="1">
      <alignment horizontal="center" vertical="center" shrinkToFit="1"/>
      <protection hidden="1"/>
    </xf>
    <xf numFmtId="56" fontId="3" fillId="0" borderId="38" xfId="0" quotePrefix="1" applyNumberFormat="1" applyFont="1" applyBorder="1" applyAlignment="1" applyProtection="1">
      <alignment horizontal="center" vertical="center" shrinkToFit="1"/>
      <protection hidden="1"/>
    </xf>
    <xf numFmtId="56" fontId="3" fillId="0" borderId="27" xfId="0" quotePrefix="1" applyNumberFormat="1" applyFont="1" applyBorder="1" applyAlignment="1" applyProtection="1">
      <alignment horizontal="center" vertical="center" shrinkToFit="1"/>
      <protection hidden="1"/>
    </xf>
    <xf numFmtId="176" fontId="3" fillId="4" borderId="0" xfId="0" applyNumberFormat="1" applyFont="1" applyFill="1" applyProtection="1">
      <alignment vertical="center"/>
      <protection hidden="1"/>
    </xf>
    <xf numFmtId="176" fontId="3" fillId="8" borderId="39" xfId="0" applyNumberFormat="1" applyFont="1" applyFill="1" applyBorder="1" applyProtection="1">
      <alignment vertical="center"/>
      <protection hidden="1"/>
    </xf>
    <xf numFmtId="0" fontId="3" fillId="8" borderId="39" xfId="0" applyFont="1" applyFill="1" applyBorder="1" applyProtection="1">
      <alignment vertical="center"/>
      <protection hidden="1"/>
    </xf>
    <xf numFmtId="0" fontId="3" fillId="8" borderId="44" xfId="0" applyFont="1" applyFill="1" applyBorder="1" applyProtection="1">
      <alignment vertical="center"/>
      <protection hidden="1"/>
    </xf>
    <xf numFmtId="176" fontId="3" fillId="8" borderId="0" xfId="0" applyNumberFormat="1" applyFont="1" applyFill="1" applyAlignment="1" applyProtection="1">
      <alignment horizontal="center" vertical="center"/>
      <protection hidden="1"/>
    </xf>
    <xf numFmtId="176" fontId="3" fillId="8" borderId="0" xfId="0" applyNumberFormat="1" applyFont="1" applyFill="1" applyProtection="1">
      <alignment vertical="center"/>
      <protection hidden="1"/>
    </xf>
    <xf numFmtId="0" fontId="3" fillId="8" borderId="0" xfId="0" applyFont="1" applyFill="1" applyProtection="1">
      <alignment vertical="center"/>
      <protection hidden="1"/>
    </xf>
    <xf numFmtId="0" fontId="3" fillId="8" borderId="42" xfId="0" applyFont="1" applyFill="1" applyBorder="1" applyProtection="1">
      <alignment vertical="center"/>
      <protection hidden="1"/>
    </xf>
    <xf numFmtId="176" fontId="3" fillId="8" borderId="40" xfId="0" applyNumberFormat="1" applyFont="1" applyFill="1" applyBorder="1" applyProtection="1">
      <alignment vertical="center"/>
      <protection hidden="1"/>
    </xf>
    <xf numFmtId="176" fontId="3" fillId="8" borderId="45" xfId="0" applyNumberFormat="1" applyFont="1" applyFill="1" applyBorder="1" applyProtection="1">
      <alignment vertical="center"/>
      <protection hidden="1"/>
    </xf>
    <xf numFmtId="178" fontId="47" fillId="8" borderId="46" xfId="0" applyNumberFormat="1" applyFont="1" applyFill="1" applyBorder="1" applyAlignment="1" applyProtection="1">
      <alignment horizontal="center" vertical="center" shrinkToFit="1"/>
      <protection hidden="1"/>
    </xf>
    <xf numFmtId="178" fontId="47" fillId="8" borderId="42" xfId="0" applyNumberFormat="1" applyFont="1" applyFill="1" applyBorder="1" applyAlignment="1" applyProtection="1">
      <alignment horizontal="center" vertical="center" shrinkToFit="1"/>
      <protection hidden="1"/>
    </xf>
    <xf numFmtId="176" fontId="3" fillId="8" borderId="47" xfId="0" applyNumberFormat="1" applyFont="1" applyFill="1" applyBorder="1" applyProtection="1">
      <alignment vertical="center"/>
      <protection hidden="1"/>
    </xf>
    <xf numFmtId="176" fontId="2" fillId="8" borderId="41" xfId="0" applyNumberFormat="1" applyFont="1" applyFill="1" applyBorder="1" applyProtection="1">
      <alignment vertical="center"/>
      <protection hidden="1"/>
    </xf>
    <xf numFmtId="176" fontId="2" fillId="8" borderId="41" xfId="0" applyNumberFormat="1" applyFont="1" applyFill="1" applyBorder="1" applyAlignment="1" applyProtection="1">
      <alignment horizontal="center" vertical="center"/>
      <protection hidden="1"/>
    </xf>
    <xf numFmtId="176" fontId="3" fillId="8" borderId="41" xfId="0" applyNumberFormat="1" applyFont="1" applyFill="1" applyBorder="1" applyProtection="1">
      <alignment vertical="center"/>
      <protection hidden="1"/>
    </xf>
    <xf numFmtId="0" fontId="3" fillId="8" borderId="41" xfId="0" applyFont="1" applyFill="1" applyBorder="1" applyProtection="1">
      <alignment vertical="center"/>
      <protection hidden="1"/>
    </xf>
    <xf numFmtId="0" fontId="3" fillId="8" borderId="48" xfId="0" applyFont="1" applyFill="1" applyBorder="1" applyProtection="1">
      <alignment vertical="center"/>
      <protection hidden="1"/>
    </xf>
    <xf numFmtId="176" fontId="3" fillId="3" borderId="0" xfId="0" applyNumberFormat="1" applyFont="1" applyFill="1" applyProtection="1">
      <alignment vertical="center"/>
      <protection hidden="1"/>
    </xf>
    <xf numFmtId="183" fontId="16" fillId="0" borderId="26" xfId="0" quotePrefix="1" applyNumberFormat="1" applyFont="1" applyBorder="1" applyAlignment="1" applyProtection="1">
      <alignment horizontal="center" vertical="center" shrinkToFit="1"/>
      <protection hidden="1"/>
    </xf>
    <xf numFmtId="183" fontId="16" fillId="0" borderId="27" xfId="0" quotePrefix="1" applyNumberFormat="1" applyFont="1" applyBorder="1" applyAlignment="1" applyProtection="1">
      <alignment horizontal="center" vertical="center" shrinkToFit="1"/>
      <protection hidden="1"/>
    </xf>
    <xf numFmtId="0" fontId="16" fillId="0" borderId="27" xfId="0" quotePrefix="1" applyFont="1" applyBorder="1" applyAlignment="1" applyProtection="1">
      <alignment horizontal="center" vertical="center" shrinkToFit="1"/>
      <protection hidden="1"/>
    </xf>
    <xf numFmtId="176" fontId="51" fillId="8" borderId="0" xfId="0" applyNumberFormat="1" applyFont="1" applyFill="1" applyAlignment="1" applyProtection="1">
      <alignment vertical="center" shrinkToFit="1"/>
      <protection hidden="1"/>
    </xf>
    <xf numFmtId="0" fontId="52" fillId="8" borderId="0" xfId="0" applyFont="1" applyFill="1">
      <alignment vertical="center"/>
    </xf>
    <xf numFmtId="183" fontId="3" fillId="0" borderId="0" xfId="0" applyNumberFormat="1" applyFont="1" applyProtection="1">
      <alignment vertical="center"/>
      <protection hidden="1"/>
    </xf>
    <xf numFmtId="183" fontId="3" fillId="6" borderId="0" xfId="0" applyNumberFormat="1" applyFont="1" applyFill="1" applyProtection="1">
      <alignment vertical="center"/>
      <protection hidden="1"/>
    </xf>
    <xf numFmtId="183" fontId="3" fillId="3" borderId="4" xfId="0" applyNumberFormat="1" applyFont="1" applyFill="1" applyBorder="1" applyProtection="1">
      <alignment vertical="center"/>
      <protection hidden="1"/>
    </xf>
    <xf numFmtId="183" fontId="3" fillId="0" borderId="0" xfId="0" applyNumberFormat="1" applyFont="1" applyAlignment="1" applyProtection="1">
      <alignment vertical="center" shrinkToFit="1"/>
      <protection hidden="1"/>
    </xf>
    <xf numFmtId="5" fontId="20" fillId="9" borderId="20" xfId="0" applyNumberFormat="1" applyFont="1" applyFill="1" applyBorder="1" applyAlignment="1">
      <alignment vertical="center" shrinkToFit="1"/>
    </xf>
    <xf numFmtId="5" fontId="20" fillId="9" borderId="23" xfId="0" applyNumberFormat="1" applyFont="1" applyFill="1" applyBorder="1" applyAlignment="1">
      <alignment vertical="center" shrinkToFit="1"/>
    </xf>
    <xf numFmtId="5" fontId="20" fillId="2" borderId="20" xfId="0" applyNumberFormat="1" applyFont="1" applyFill="1" applyBorder="1" applyAlignment="1">
      <alignment vertical="center" shrinkToFit="1"/>
    </xf>
    <xf numFmtId="176" fontId="9" fillId="9" borderId="20" xfId="0" applyNumberFormat="1" applyFont="1" applyFill="1" applyBorder="1" applyAlignment="1">
      <alignment horizontal="center" vertical="center" shrinkToFit="1"/>
    </xf>
    <xf numFmtId="176" fontId="3" fillId="8" borderId="5" xfId="0" applyNumberFormat="1" applyFont="1" applyFill="1" applyBorder="1" applyProtection="1">
      <alignment vertical="center"/>
      <protection hidden="1"/>
    </xf>
    <xf numFmtId="14" fontId="26" fillId="0" borderId="0" xfId="0" applyNumberFormat="1" applyFont="1" applyAlignment="1" applyProtection="1">
      <alignment vertical="center" wrapText="1"/>
      <protection hidden="1"/>
    </xf>
    <xf numFmtId="14" fontId="54" fillId="0" borderId="0" xfId="0" applyNumberFormat="1" applyFont="1" applyAlignment="1" applyProtection="1">
      <alignment vertical="center" wrapText="1"/>
      <protection hidden="1"/>
    </xf>
    <xf numFmtId="5" fontId="0" fillId="0" borderId="0" xfId="0" applyNumberFormat="1" applyAlignment="1">
      <alignment vertical="center" shrinkToFit="1"/>
    </xf>
    <xf numFmtId="0" fontId="0" fillId="0" borderId="0" xfId="0" applyAlignment="1">
      <alignment vertical="center" shrinkToFit="1"/>
    </xf>
    <xf numFmtId="0" fontId="55" fillId="0" borderId="0" xfId="0" applyFont="1" applyProtection="1">
      <alignment vertical="center"/>
      <protection hidden="1"/>
    </xf>
    <xf numFmtId="14" fontId="23" fillId="0" borderId="0" xfId="0" applyNumberFormat="1" applyFont="1" applyProtection="1">
      <alignment vertical="center"/>
      <protection hidden="1"/>
    </xf>
    <xf numFmtId="5" fontId="29" fillId="0" borderId="0" xfId="0" applyNumberFormat="1" applyFont="1" applyAlignment="1" applyProtection="1">
      <alignment horizontal="center" vertical="center" shrinkToFit="1"/>
      <protection hidden="1"/>
    </xf>
    <xf numFmtId="5" fontId="30" fillId="0" borderId="0" xfId="0" applyNumberFormat="1" applyFont="1" applyAlignment="1" applyProtection="1">
      <alignment horizontal="center" vertical="center" shrinkToFit="1"/>
      <protection hidden="1"/>
    </xf>
    <xf numFmtId="0" fontId="6" fillId="0" borderId="8" xfId="0" applyFont="1" applyBorder="1" applyAlignment="1" applyProtection="1">
      <alignment horizontal="right" vertical="center"/>
      <protection hidden="1"/>
    </xf>
    <xf numFmtId="5" fontId="59" fillId="0" borderId="55" xfId="0" applyNumberFormat="1" applyFont="1" applyBorder="1" applyAlignment="1" applyProtection="1">
      <alignment horizontal="center" vertical="center"/>
      <protection hidden="1"/>
    </xf>
    <xf numFmtId="0" fontId="59" fillId="0" borderId="55" xfId="0" applyFont="1" applyBorder="1" applyProtection="1">
      <alignment vertical="center"/>
      <protection hidden="1"/>
    </xf>
    <xf numFmtId="0" fontId="60" fillId="0" borderId="55" xfId="0" applyFont="1" applyBorder="1" applyAlignment="1" applyProtection="1">
      <alignment horizontal="right" vertical="center"/>
      <protection hidden="1"/>
    </xf>
    <xf numFmtId="9" fontId="59" fillId="0" borderId="9" xfId="0" applyNumberFormat="1" applyFont="1" applyBorder="1" applyAlignment="1" applyProtection="1">
      <alignment horizontal="left" vertical="center"/>
      <protection hidden="1"/>
    </xf>
    <xf numFmtId="177" fontId="23" fillId="0" borderId="0" xfId="0" applyNumberFormat="1" applyFont="1" applyProtection="1">
      <alignment vertical="center"/>
      <protection hidden="1"/>
    </xf>
    <xf numFmtId="0" fontId="57" fillId="0" borderId="0" xfId="0" applyFont="1" applyProtection="1">
      <alignment vertical="center"/>
      <protection hidden="1"/>
    </xf>
    <xf numFmtId="0" fontId="62" fillId="0" borderId="0" xfId="0" applyFont="1" applyProtection="1">
      <alignment vertical="center"/>
      <protection hidden="1"/>
    </xf>
    <xf numFmtId="183" fontId="15" fillId="0" borderId="8" xfId="0" applyNumberFormat="1" applyFont="1" applyBorder="1" applyAlignment="1" applyProtection="1">
      <alignment horizontal="center" vertical="center" shrinkToFit="1"/>
      <protection hidden="1"/>
    </xf>
    <xf numFmtId="0" fontId="31" fillId="0" borderId="8" xfId="0" applyFont="1" applyBorder="1" applyAlignment="1" applyProtection="1">
      <alignment horizontal="center" vertical="center" shrinkToFit="1"/>
      <protection hidden="1"/>
    </xf>
    <xf numFmtId="0" fontId="63" fillId="0" borderId="0" xfId="0" applyFont="1" applyProtection="1">
      <alignment vertical="center"/>
      <protection hidden="1"/>
    </xf>
    <xf numFmtId="185" fontId="53" fillId="2" borderId="56" xfId="0" applyNumberFormat="1" applyFont="1" applyFill="1" applyBorder="1" applyAlignment="1" applyProtection="1">
      <alignment horizontal="center" vertical="center"/>
      <protection locked="0"/>
    </xf>
    <xf numFmtId="186" fontId="0" fillId="2" borderId="56" xfId="0" applyNumberFormat="1" applyFill="1" applyBorder="1" applyAlignment="1" applyProtection="1">
      <alignment horizontal="center" vertical="center"/>
      <protection locked="0"/>
    </xf>
    <xf numFmtId="186" fontId="0" fillId="2" borderId="56" xfId="0" applyNumberFormat="1" applyFill="1" applyBorder="1" applyAlignment="1" applyProtection="1">
      <alignment horizontal="center" vertical="center" wrapText="1"/>
      <protection locked="0"/>
    </xf>
    <xf numFmtId="185" fontId="53" fillId="2" borderId="57" xfId="0" applyNumberFormat="1" applyFont="1" applyFill="1" applyBorder="1" applyAlignment="1" applyProtection="1">
      <alignment horizontal="center" vertical="center"/>
      <protection locked="0"/>
    </xf>
    <xf numFmtId="186" fontId="0" fillId="2" borderId="57" xfId="0" applyNumberFormat="1" applyFill="1" applyBorder="1" applyAlignment="1" applyProtection="1">
      <alignment horizontal="center" vertical="center"/>
      <protection locked="0"/>
    </xf>
    <xf numFmtId="183" fontId="65" fillId="0" borderId="0" xfId="1" applyNumberFormat="1" applyFont="1" applyBorder="1" applyProtection="1">
      <alignment vertical="center"/>
      <protection hidden="1"/>
    </xf>
    <xf numFmtId="183" fontId="66" fillId="0" borderId="0" xfId="1" applyNumberFormat="1" applyFont="1" applyBorder="1" applyProtection="1">
      <alignment vertical="center"/>
      <protection hidden="1"/>
    </xf>
    <xf numFmtId="4" fontId="3" fillId="0" borderId="0" xfId="0" applyNumberFormat="1" applyFont="1" applyProtection="1">
      <alignment vertical="center"/>
      <protection hidden="1"/>
    </xf>
    <xf numFmtId="0" fontId="26" fillId="0" borderId="0" xfId="0" applyFont="1" applyAlignment="1" applyProtection="1">
      <alignment horizontal="center"/>
      <protection hidden="1"/>
    </xf>
    <xf numFmtId="0" fontId="26" fillId="9" borderId="3" xfId="0" applyFont="1" applyFill="1" applyBorder="1" applyProtection="1">
      <alignment vertical="center"/>
      <protection hidden="1"/>
    </xf>
    <xf numFmtId="4" fontId="3" fillId="9" borderId="6" xfId="0" applyNumberFormat="1" applyFont="1" applyFill="1" applyBorder="1" applyProtection="1">
      <alignment vertical="center"/>
      <protection hidden="1"/>
    </xf>
    <xf numFmtId="0" fontId="3" fillId="9" borderId="7" xfId="0" applyFont="1" applyFill="1" applyBorder="1" applyProtection="1">
      <alignment vertical="center"/>
      <protection hidden="1"/>
    </xf>
    <xf numFmtId="0" fontId="58" fillId="0" borderId="0" xfId="0" applyFont="1" applyProtection="1">
      <alignment vertical="center"/>
      <protection hidden="1"/>
    </xf>
    <xf numFmtId="0" fontId="59" fillId="0" borderId="0" xfId="0" applyFont="1" applyProtection="1">
      <alignment vertical="center"/>
      <protection hidden="1"/>
    </xf>
    <xf numFmtId="0" fontId="26" fillId="0" borderId="0" xfId="0" applyFont="1" applyAlignment="1" applyProtection="1">
      <alignment horizontal="center" vertical="center"/>
      <protection hidden="1"/>
    </xf>
    <xf numFmtId="0" fontId="9" fillId="0" borderId="16" xfId="0" applyFont="1" applyBorder="1" applyProtection="1">
      <alignment vertical="center"/>
      <protection hidden="1"/>
    </xf>
    <xf numFmtId="0" fontId="3" fillId="0" borderId="19" xfId="0" applyFont="1" applyBorder="1" applyProtection="1">
      <alignment vertical="center"/>
      <protection hidden="1"/>
    </xf>
    <xf numFmtId="0" fontId="2" fillId="0" borderId="19" xfId="0" applyFont="1" applyBorder="1" applyProtection="1">
      <alignment vertical="center"/>
      <protection hidden="1"/>
    </xf>
    <xf numFmtId="0" fontId="45" fillId="0" borderId="19" xfId="1" applyBorder="1" applyProtection="1">
      <alignment vertical="center"/>
      <protection hidden="1"/>
    </xf>
    <xf numFmtId="0" fontId="45" fillId="0" borderId="21" xfId="1" applyBorder="1" applyProtection="1">
      <alignment vertical="center"/>
      <protection hidden="1"/>
    </xf>
    <xf numFmtId="0" fontId="3" fillId="0" borderId="22" xfId="0" applyFont="1" applyBorder="1" applyProtection="1">
      <alignment vertical="center"/>
      <protection hidden="1"/>
    </xf>
    <xf numFmtId="0" fontId="3" fillId="0" borderId="23" xfId="0" applyFont="1" applyBorder="1" applyProtection="1">
      <alignment vertical="center"/>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vertical="center"/>
      <protection hidden="1"/>
    </xf>
    <xf numFmtId="0" fontId="10" fillId="0" borderId="0" xfId="0" applyFont="1" applyProtection="1">
      <alignment vertical="center"/>
      <protection hidden="1"/>
    </xf>
    <xf numFmtId="0" fontId="10" fillId="0" borderId="58" xfId="0" applyFont="1" applyBorder="1" applyAlignment="1" applyProtection="1">
      <alignment horizontal="center" vertical="center"/>
      <protection hidden="1"/>
    </xf>
    <xf numFmtId="0" fontId="10" fillId="2" borderId="58" xfId="0" applyFont="1" applyFill="1" applyBorder="1" applyAlignment="1" applyProtection="1">
      <alignment horizontal="center" vertical="center"/>
      <protection hidden="1"/>
    </xf>
    <xf numFmtId="0" fontId="10" fillId="0" borderId="58" xfId="0" applyFont="1" applyBorder="1" applyAlignment="1" applyProtection="1">
      <alignment horizontal="center" vertical="center" wrapText="1"/>
      <protection hidden="1"/>
    </xf>
    <xf numFmtId="183" fontId="0" fillId="5" borderId="50" xfId="0" applyNumberFormat="1" applyFill="1" applyBorder="1" applyProtection="1">
      <alignment vertical="center"/>
      <protection hidden="1"/>
    </xf>
    <xf numFmtId="185" fontId="53" fillId="5" borderId="37" xfId="0" applyNumberFormat="1" applyFont="1" applyFill="1" applyBorder="1" applyAlignment="1" applyProtection="1">
      <alignment horizontal="center" vertical="center"/>
      <protection hidden="1"/>
    </xf>
    <xf numFmtId="186" fontId="0" fillId="5" borderId="37" xfId="0" applyNumberFormat="1" applyFill="1" applyBorder="1" applyAlignment="1" applyProtection="1">
      <alignment horizontal="center" vertical="center"/>
      <protection hidden="1"/>
    </xf>
    <xf numFmtId="5" fontId="0" fillId="5" borderId="37" xfId="0" applyNumberFormat="1" applyFill="1" applyBorder="1" applyAlignment="1" applyProtection="1">
      <alignment horizontal="center" vertical="center"/>
      <protection hidden="1"/>
    </xf>
    <xf numFmtId="0" fontId="0" fillId="5" borderId="51" xfId="0" applyFill="1" applyBorder="1" applyAlignment="1" applyProtection="1">
      <alignment horizontal="right" vertical="center"/>
      <protection hidden="1"/>
    </xf>
    <xf numFmtId="183" fontId="0" fillId="5" borderId="52" xfId="0" applyNumberFormat="1" applyFill="1" applyBorder="1" applyProtection="1">
      <alignment vertical="center"/>
      <protection hidden="1"/>
    </xf>
    <xf numFmtId="185" fontId="53" fillId="5" borderId="53" xfId="0" applyNumberFormat="1" applyFont="1" applyFill="1" applyBorder="1" applyAlignment="1" applyProtection="1">
      <alignment horizontal="center" vertical="center"/>
      <protection hidden="1"/>
    </xf>
    <xf numFmtId="186" fontId="0" fillId="5" borderId="53" xfId="0" applyNumberFormat="1" applyFill="1" applyBorder="1" applyAlignment="1" applyProtection="1">
      <alignment horizontal="center" vertical="center"/>
      <protection hidden="1"/>
    </xf>
    <xf numFmtId="5" fontId="0" fillId="5" borderId="53" xfId="0" applyNumberFormat="1" applyFill="1" applyBorder="1" applyAlignment="1" applyProtection="1">
      <alignment horizontal="center" vertical="center"/>
      <protection hidden="1"/>
    </xf>
    <xf numFmtId="183" fontId="0" fillId="0" borderId="57" xfId="0" applyNumberFormat="1" applyBorder="1" applyProtection="1">
      <alignment vertical="center"/>
      <protection hidden="1"/>
    </xf>
    <xf numFmtId="5" fontId="0" fillId="0" borderId="57" xfId="0" applyNumberFormat="1"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65" fillId="0" borderId="0" xfId="1" applyFont="1" applyProtection="1">
      <alignment vertical="center"/>
      <protection hidden="1"/>
    </xf>
    <xf numFmtId="183" fontId="0" fillId="0" borderId="56" xfId="0" applyNumberFormat="1" applyBorder="1" applyProtection="1">
      <alignment vertical="center"/>
      <protection hidden="1"/>
    </xf>
    <xf numFmtId="5" fontId="0" fillId="0" borderId="56" xfId="0" applyNumberFormat="1" applyBorder="1" applyAlignment="1" applyProtection="1">
      <alignment horizontal="center" vertical="center"/>
      <protection hidden="1"/>
    </xf>
    <xf numFmtId="176" fontId="67" fillId="9" borderId="20" xfId="0" applyNumberFormat="1" applyFont="1" applyFill="1" applyBorder="1" applyAlignment="1">
      <alignment horizontal="center" vertical="center" shrinkToFit="1"/>
    </xf>
    <xf numFmtId="0" fontId="16" fillId="0" borderId="0" xfId="0" applyFont="1" applyProtection="1">
      <alignment vertical="center"/>
      <protection hidden="1"/>
    </xf>
    <xf numFmtId="0" fontId="39" fillId="0" borderId="0" xfId="0" applyFont="1" applyAlignment="1">
      <alignment horizontal="center" vertical="center"/>
    </xf>
    <xf numFmtId="0" fontId="3" fillId="0" borderId="0" xfId="0" applyFont="1">
      <alignment vertical="center"/>
    </xf>
    <xf numFmtId="0" fontId="28" fillId="0" borderId="0" xfId="0" applyFont="1">
      <alignment vertical="center"/>
    </xf>
    <xf numFmtId="0" fontId="7" fillId="0" borderId="0" xfId="0" applyFont="1">
      <alignment vertical="center"/>
    </xf>
    <xf numFmtId="0" fontId="68" fillId="0" borderId="0" xfId="1" applyFont="1">
      <alignment vertical="center"/>
    </xf>
    <xf numFmtId="0" fontId="70" fillId="0" borderId="0" xfId="0" applyFont="1">
      <alignment vertical="center"/>
    </xf>
    <xf numFmtId="0" fontId="71" fillId="0" borderId="0" xfId="0" applyFont="1" applyProtection="1">
      <alignment vertical="center"/>
      <protection hidden="1"/>
    </xf>
    <xf numFmtId="0" fontId="3" fillId="2" borderId="0" xfId="0" applyFont="1" applyFill="1" applyProtection="1">
      <alignment vertical="center"/>
      <protection locked="0"/>
    </xf>
    <xf numFmtId="4" fontId="3" fillId="2" borderId="0" xfId="0" applyNumberFormat="1" applyFont="1" applyFill="1" applyProtection="1">
      <alignment vertical="center"/>
      <protection locked="0"/>
    </xf>
    <xf numFmtId="14" fontId="46" fillId="0" borderId="0" xfId="0" applyNumberFormat="1" applyFont="1" applyAlignment="1" applyProtection="1">
      <alignment horizontal="right" vertical="center"/>
      <protection hidden="1"/>
    </xf>
    <xf numFmtId="5" fontId="0" fillId="5" borderId="54" xfId="0" applyNumberFormat="1" applyFill="1" applyBorder="1" applyAlignment="1" applyProtection="1">
      <alignment horizontal="right" vertical="center"/>
      <protection hidden="1"/>
    </xf>
    <xf numFmtId="188" fontId="26" fillId="0" borderId="0" xfId="0" applyNumberFormat="1" applyFont="1" applyProtection="1">
      <alignment vertical="center"/>
      <protection hidden="1"/>
    </xf>
    <xf numFmtId="14" fontId="3" fillId="0" borderId="0" xfId="0" applyNumberFormat="1" applyFont="1" applyProtection="1">
      <alignment vertical="center"/>
      <protection hidden="1"/>
    </xf>
    <xf numFmtId="178" fontId="3" fillId="7" borderId="27" xfId="0" applyNumberFormat="1" applyFont="1" applyFill="1" applyBorder="1" applyAlignment="1" applyProtection="1">
      <alignment vertical="center" shrinkToFit="1"/>
      <protection hidden="1"/>
    </xf>
    <xf numFmtId="14" fontId="55" fillId="0" borderId="0" xfId="0" applyNumberFormat="1" applyFont="1" applyProtection="1">
      <alignment vertical="center"/>
      <protection hidden="1"/>
    </xf>
    <xf numFmtId="176" fontId="55" fillId="0" borderId="0" xfId="0" applyNumberFormat="1" applyFont="1" applyProtection="1">
      <alignment vertical="center"/>
      <protection hidden="1"/>
    </xf>
    <xf numFmtId="6" fontId="73" fillId="0" borderId="36" xfId="0" applyNumberFormat="1" applyFont="1" applyBorder="1" applyProtection="1">
      <alignment vertical="center"/>
      <protection hidden="1"/>
    </xf>
    <xf numFmtId="6" fontId="78" fillId="0" borderId="36" xfId="0" applyNumberFormat="1" applyFont="1" applyBorder="1" applyProtection="1">
      <alignment vertical="center"/>
      <protection hidden="1"/>
    </xf>
    <xf numFmtId="6" fontId="81" fillId="0" borderId="36" xfId="0" applyNumberFormat="1" applyFont="1" applyBorder="1" applyProtection="1">
      <alignment vertical="center"/>
      <protection hidden="1"/>
    </xf>
    <xf numFmtId="6" fontId="55" fillId="0" borderId="36" xfId="0" applyNumberFormat="1" applyFont="1" applyBorder="1" applyAlignment="1" applyProtection="1">
      <alignment vertical="center" shrinkToFit="1"/>
      <protection hidden="1"/>
    </xf>
    <xf numFmtId="0" fontId="0" fillId="0" borderId="1" xfId="0" applyBorder="1" applyProtection="1">
      <alignment vertical="center"/>
      <protection locked="0"/>
    </xf>
    <xf numFmtId="14" fontId="3" fillId="0" borderId="26" xfId="0" quotePrefix="1" applyNumberFormat="1" applyFont="1" applyBorder="1" applyAlignment="1" applyProtection="1">
      <alignment horizontal="center" vertical="center" shrinkToFit="1"/>
      <protection hidden="1"/>
    </xf>
    <xf numFmtId="14" fontId="3" fillId="0" borderId="27" xfId="0" quotePrefix="1" applyNumberFormat="1" applyFont="1" applyBorder="1" applyAlignment="1" applyProtection="1">
      <alignment horizontal="center" vertical="center" shrinkToFit="1"/>
      <protection hidden="1"/>
    </xf>
    <xf numFmtId="14" fontId="16" fillId="0" borderId="26" xfId="0" quotePrefix="1" applyNumberFormat="1" applyFont="1" applyBorder="1" applyAlignment="1" applyProtection="1">
      <alignment horizontal="center" vertical="center" shrinkToFit="1"/>
      <protection hidden="1"/>
    </xf>
    <xf numFmtId="14" fontId="16" fillId="0" borderId="27" xfId="0" quotePrefix="1" applyNumberFormat="1" applyFont="1" applyBorder="1" applyAlignment="1" applyProtection="1">
      <alignment horizontal="center" vertical="center" shrinkToFit="1"/>
      <protection hidden="1"/>
    </xf>
    <xf numFmtId="5" fontId="84" fillId="0" borderId="0" xfId="0" applyNumberFormat="1" applyFont="1">
      <alignment vertical="center"/>
    </xf>
    <xf numFmtId="5" fontId="3" fillId="9" borderId="6" xfId="0" applyNumberFormat="1" applyFont="1" applyFill="1" applyBorder="1" applyAlignment="1" applyProtection="1">
      <alignment vertical="center" shrinkToFit="1"/>
      <protection hidden="1"/>
    </xf>
    <xf numFmtId="0" fontId="12" fillId="0" borderId="0" xfId="0" applyFont="1" applyProtection="1">
      <alignment vertical="center"/>
      <protection hidden="1"/>
    </xf>
    <xf numFmtId="183" fontId="15" fillId="0" borderId="8" xfId="0" quotePrefix="1" applyNumberFormat="1" applyFont="1" applyBorder="1" applyAlignment="1" applyProtection="1">
      <alignment horizontal="center" vertical="center" shrinkToFit="1"/>
      <protection hidden="1"/>
    </xf>
    <xf numFmtId="6" fontId="85" fillId="0" borderId="35" xfId="0" applyNumberFormat="1" applyFont="1" applyBorder="1" applyAlignment="1" applyProtection="1">
      <alignment vertical="center" wrapText="1"/>
      <protection hidden="1"/>
    </xf>
    <xf numFmtId="178" fontId="3" fillId="7" borderId="30" xfId="0" applyNumberFormat="1" applyFont="1" applyFill="1" applyBorder="1" applyAlignment="1" applyProtection="1">
      <alignment vertical="center" shrinkToFit="1"/>
      <protection hidden="1"/>
    </xf>
    <xf numFmtId="0" fontId="26" fillId="0" borderId="0" xfId="0" applyFont="1" applyAlignment="1" applyProtection="1">
      <alignment horizontal="center" vertical="center" wrapText="1" shrinkToFit="1"/>
      <protection hidden="1"/>
    </xf>
    <xf numFmtId="176" fontId="51" fillId="8" borderId="4" xfId="0" applyNumberFormat="1" applyFont="1" applyFill="1" applyBorder="1" applyAlignment="1" applyProtection="1">
      <alignment vertical="center" shrinkToFit="1"/>
      <protection hidden="1"/>
    </xf>
    <xf numFmtId="0" fontId="52" fillId="8" borderId="4" xfId="0" applyFont="1" applyFill="1" applyBorder="1">
      <alignment vertical="center"/>
    </xf>
    <xf numFmtId="176" fontId="51" fillId="8" borderId="0" xfId="0" applyNumberFormat="1" applyFont="1" applyFill="1" applyAlignment="1" applyProtection="1">
      <alignment vertical="center" shrinkToFit="1"/>
      <protection hidden="1"/>
    </xf>
    <xf numFmtId="0" fontId="52" fillId="8" borderId="0" xfId="0" applyFont="1" applyFill="1">
      <alignment vertical="center"/>
    </xf>
    <xf numFmtId="176" fontId="8" fillId="0" borderId="24" xfId="0" applyNumberFormat="1" applyFont="1" applyBorder="1" applyAlignment="1" applyProtection="1">
      <alignment horizontal="center" vertical="center" wrapText="1"/>
      <protection hidden="1"/>
    </xf>
    <xf numFmtId="176" fontId="8" fillId="0" borderId="25" xfId="0" applyNumberFormat="1" applyFont="1" applyBorder="1" applyAlignment="1" applyProtection="1">
      <alignment horizontal="center" vertical="center" wrapText="1"/>
      <protection hidden="1"/>
    </xf>
    <xf numFmtId="14" fontId="7" fillId="6" borderId="1" xfId="0" applyNumberFormat="1" applyFont="1" applyFill="1" applyBorder="1" applyAlignment="1" applyProtection="1">
      <alignment horizontal="center" vertical="center" shrinkToFit="1"/>
      <protection locked="0"/>
    </xf>
    <xf numFmtId="184" fontId="47" fillId="8" borderId="4" xfId="0" applyNumberFormat="1" applyFont="1" applyFill="1" applyBorder="1" applyAlignment="1" applyProtection="1">
      <alignment horizontal="center" vertical="center" shrinkToFit="1"/>
      <protection hidden="1"/>
    </xf>
    <xf numFmtId="184" fontId="47" fillId="8" borderId="0" xfId="0" applyNumberFormat="1" applyFont="1" applyFill="1" applyAlignment="1" applyProtection="1">
      <alignment horizontal="center" vertical="center" shrinkToFit="1"/>
      <protection hidden="1"/>
    </xf>
    <xf numFmtId="0" fontId="49" fillId="8" borderId="43" xfId="0" applyFont="1" applyFill="1" applyBorder="1" applyAlignment="1">
      <alignment horizontal="left" vertical="center"/>
    </xf>
    <xf numFmtId="0" fontId="49" fillId="8" borderId="39" xfId="0" applyFont="1" applyFill="1" applyBorder="1" applyAlignment="1">
      <alignment horizontal="left" vertical="center"/>
    </xf>
    <xf numFmtId="0" fontId="49" fillId="8" borderId="40" xfId="0" applyFont="1" applyFill="1" applyBorder="1" applyAlignment="1">
      <alignment horizontal="left" vertical="center"/>
    </xf>
    <xf numFmtId="0" fontId="49" fillId="8" borderId="0" xfId="0" applyFont="1" applyFill="1" applyAlignment="1">
      <alignment horizontal="left" vertical="center"/>
    </xf>
    <xf numFmtId="5" fontId="17" fillId="0" borderId="8" xfId="0" applyNumberFormat="1" applyFont="1" applyBorder="1" applyAlignment="1">
      <alignment horizontal="center" vertical="center"/>
    </xf>
    <xf numFmtId="5" fontId="17" fillId="0" borderId="9" xfId="0" applyNumberFormat="1" applyFont="1" applyBorder="1" applyAlignment="1">
      <alignment horizontal="center"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182" fontId="48" fillId="8" borderId="0" xfId="0" applyNumberFormat="1" applyFont="1" applyFill="1" applyAlignment="1" applyProtection="1">
      <alignment horizontal="right" vertical="center"/>
      <protection hidden="1"/>
    </xf>
    <xf numFmtId="0" fontId="46" fillId="8" borderId="0" xfId="0" applyFont="1" applyFill="1" applyAlignment="1">
      <alignment horizontal="right" vertical="center"/>
    </xf>
    <xf numFmtId="0" fontId="46" fillId="8" borderId="42" xfId="0" applyFont="1" applyFill="1" applyBorder="1" applyAlignment="1">
      <alignment horizontal="right" vertical="center"/>
    </xf>
    <xf numFmtId="6" fontId="7" fillId="6" borderId="3" xfId="0" applyNumberFormat="1" applyFont="1" applyFill="1" applyBorder="1" applyAlignment="1" applyProtection="1">
      <alignment horizontal="center" vertical="center" shrinkToFit="1"/>
      <protection hidden="1"/>
    </xf>
    <xf numFmtId="6" fontId="7" fillId="6" borderId="6" xfId="0" applyNumberFormat="1" applyFont="1" applyFill="1" applyBorder="1" applyAlignment="1" applyProtection="1">
      <alignment horizontal="center" vertical="center" shrinkToFit="1"/>
      <protection hidden="1"/>
    </xf>
    <xf numFmtId="6" fontId="7" fillId="6" borderId="7" xfId="0" applyNumberFormat="1" applyFont="1" applyFill="1" applyBorder="1" applyAlignment="1" applyProtection="1">
      <alignment horizontal="center" vertical="center" shrinkToFit="1"/>
      <protection hidden="1"/>
    </xf>
    <xf numFmtId="6" fontId="7" fillId="6" borderId="1" xfId="0" applyNumberFormat="1" applyFont="1" applyFill="1" applyBorder="1" applyAlignment="1" applyProtection="1">
      <alignment horizontal="center" vertical="center" shrinkToFit="1"/>
      <protection hidden="1"/>
    </xf>
    <xf numFmtId="0" fontId="49" fillId="8" borderId="43" xfId="0" applyFont="1" applyFill="1" applyBorder="1">
      <alignment vertical="center"/>
    </xf>
    <xf numFmtId="0" fontId="50" fillId="0" borderId="39" xfId="0" applyFont="1" applyBorder="1">
      <alignment vertical="center"/>
    </xf>
    <xf numFmtId="0" fontId="0" fillId="0" borderId="39" xfId="0" applyBorder="1">
      <alignment vertical="center"/>
    </xf>
    <xf numFmtId="0" fontId="50" fillId="0" borderId="40" xfId="0" applyFont="1" applyBorder="1">
      <alignment vertical="center"/>
    </xf>
    <xf numFmtId="0" fontId="50" fillId="0" borderId="0" xfId="0" applyFont="1">
      <alignment vertical="center"/>
    </xf>
    <xf numFmtId="0" fontId="0" fillId="0" borderId="0" xfId="0">
      <alignment vertical="center"/>
    </xf>
    <xf numFmtId="178" fontId="7" fillId="6" borderId="3" xfId="0" applyNumberFormat="1" applyFont="1" applyFill="1" applyBorder="1" applyAlignment="1" applyProtection="1">
      <alignment horizontal="center" vertical="center" shrinkToFit="1"/>
      <protection hidden="1"/>
    </xf>
    <xf numFmtId="178" fontId="7" fillId="6" borderId="6" xfId="0" applyNumberFormat="1" applyFont="1" applyFill="1" applyBorder="1" applyAlignment="1" applyProtection="1">
      <alignment horizontal="center" vertical="center" shrinkToFit="1"/>
      <protection hidden="1"/>
    </xf>
    <xf numFmtId="178" fontId="7" fillId="6" borderId="7" xfId="0" applyNumberFormat="1" applyFont="1" applyFill="1" applyBorder="1" applyAlignment="1" applyProtection="1">
      <alignment horizontal="center" vertical="center" shrinkToFit="1"/>
      <protection hidden="1"/>
    </xf>
    <xf numFmtId="5" fontId="7" fillId="6" borderId="3" xfId="0" applyNumberFormat="1" applyFont="1" applyFill="1" applyBorder="1" applyAlignment="1" applyProtection="1">
      <alignment horizontal="center" vertical="center" shrinkToFit="1"/>
      <protection hidden="1"/>
    </xf>
    <xf numFmtId="5" fontId="7" fillId="6" borderId="49" xfId="0" applyNumberFormat="1" applyFont="1" applyFill="1" applyBorder="1" applyAlignment="1" applyProtection="1">
      <alignment horizontal="center" vertical="center" shrinkToFit="1"/>
      <protection hidden="1"/>
    </xf>
    <xf numFmtId="14" fontId="7" fillId="6" borderId="3" xfId="0" applyNumberFormat="1" applyFont="1" applyFill="1" applyBorder="1" applyAlignment="1" applyProtection="1">
      <alignment horizontal="center" vertical="center" shrinkToFit="1"/>
      <protection locked="0"/>
    </xf>
    <xf numFmtId="14" fontId="7" fillId="6" borderId="6" xfId="0" applyNumberFormat="1" applyFont="1" applyFill="1" applyBorder="1" applyAlignment="1" applyProtection="1">
      <alignment horizontal="center" vertical="center" shrinkToFit="1"/>
      <protection locked="0"/>
    </xf>
    <xf numFmtId="14" fontId="7" fillId="6" borderId="7" xfId="0" applyNumberFormat="1" applyFont="1" applyFill="1" applyBorder="1" applyAlignment="1" applyProtection="1">
      <alignment horizontal="center" vertical="center" shrinkToFit="1"/>
      <protection locked="0"/>
    </xf>
    <xf numFmtId="176" fontId="36" fillId="0" borderId="16" xfId="0" applyNumberFormat="1" applyFont="1" applyBorder="1" applyAlignment="1" applyProtection="1">
      <alignment horizontal="center" vertical="center" wrapText="1"/>
      <protection hidden="1"/>
    </xf>
    <xf numFmtId="176" fontId="37" fillId="0" borderId="17" xfId="0" applyNumberFormat="1" applyFont="1" applyBorder="1" applyAlignment="1" applyProtection="1">
      <alignment horizontal="center" vertical="center" wrapText="1"/>
      <protection hidden="1"/>
    </xf>
    <xf numFmtId="187" fontId="51" fillId="8" borderId="0" xfId="0" applyNumberFormat="1" applyFont="1" applyFill="1" applyAlignment="1" applyProtection="1">
      <alignment vertical="center" shrinkToFit="1"/>
      <protection hidden="1"/>
    </xf>
    <xf numFmtId="187" fontId="52" fillId="8" borderId="0" xfId="0" applyNumberFormat="1" applyFont="1" applyFill="1">
      <alignment vertical="center"/>
    </xf>
    <xf numFmtId="0" fontId="28" fillId="0" borderId="1" xfId="0" applyFont="1" applyBorder="1" applyProtection="1">
      <alignment vertical="center"/>
      <protection hidden="1"/>
    </xf>
    <xf numFmtId="0" fontId="26" fillId="0" borderId="0" xfId="0" applyFont="1" applyAlignment="1" applyProtection="1">
      <alignment horizontal="right" vertical="center"/>
      <protection hidden="1"/>
    </xf>
  </cellXfs>
  <cellStyles count="2">
    <cellStyle name="ハイパーリンク" xfId="1" builtinId="8"/>
    <cellStyle name="標準" xfId="0" builtinId="0"/>
  </cellStyles>
  <dxfs count="1081">
    <dxf>
      <fill>
        <patternFill>
          <bgColor theme="4" tint="0.79998168889431442"/>
        </patternFill>
      </fill>
    </dxf>
    <dxf>
      <fill>
        <patternFill>
          <bgColor theme="4" tint="0.59996337778862885"/>
        </patternFill>
      </fill>
    </dxf>
    <dxf>
      <font>
        <b/>
        <i val="0"/>
        <color theme="0"/>
      </font>
      <fill>
        <patternFill>
          <bgColor theme="4"/>
        </patternFill>
      </fill>
    </dxf>
    <dxf>
      <fill>
        <patternFill>
          <bgColor theme="5" tint="0.79998168889431442"/>
        </patternFill>
      </fill>
    </dxf>
    <dxf>
      <fill>
        <patternFill>
          <bgColor theme="5" tint="0.59996337778862885"/>
        </patternFill>
      </fill>
    </dxf>
    <dxf>
      <font>
        <b/>
        <i val="0"/>
        <color theme="0"/>
      </font>
      <fill>
        <patternFill>
          <bgColor theme="5"/>
        </patternFill>
      </fill>
    </dxf>
    <dxf>
      <fill>
        <patternFill>
          <bgColor theme="4" tint="0.79998168889431442"/>
        </patternFill>
      </fill>
    </dxf>
    <dxf>
      <fill>
        <patternFill>
          <bgColor theme="4" tint="0.59996337778862885"/>
        </patternFill>
      </fill>
    </dxf>
    <dxf>
      <font>
        <b/>
        <i val="0"/>
        <color theme="0"/>
      </font>
      <fill>
        <patternFill>
          <bgColor theme="4"/>
        </patternFill>
      </fill>
    </dxf>
    <dxf>
      <fill>
        <patternFill>
          <bgColor theme="5" tint="0.79998168889431442"/>
        </patternFill>
      </fill>
    </dxf>
    <dxf>
      <fill>
        <patternFill>
          <bgColor theme="5" tint="0.59996337778862885"/>
        </patternFill>
      </fill>
    </dxf>
    <dxf>
      <font>
        <b/>
        <i val="0"/>
        <color theme="0"/>
      </font>
      <fill>
        <patternFill>
          <bgColor theme="5"/>
        </patternFill>
      </fill>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rgb="FF0070C0"/>
      </font>
    </dxf>
    <dxf>
      <font>
        <color rgb="FFFF0000"/>
      </font>
    </dxf>
    <dxf>
      <font>
        <color theme="0"/>
      </font>
    </dxf>
    <dxf>
      <font>
        <color rgb="FFFF0000"/>
      </font>
    </dxf>
    <dxf>
      <font>
        <color theme="0"/>
      </font>
    </dxf>
    <dxf>
      <font>
        <color theme="0"/>
      </font>
    </dxf>
    <dxf>
      <font>
        <color rgb="FFFF0000"/>
      </font>
    </dxf>
    <dxf>
      <font>
        <color rgb="FF0070C0"/>
      </font>
    </dxf>
    <dxf>
      <font>
        <color rgb="FFFF0000"/>
      </font>
    </dxf>
    <dxf>
      <font>
        <color theme="0"/>
      </font>
    </dxf>
    <dxf>
      <font>
        <color theme="0"/>
      </font>
    </dxf>
    <dxf>
      <font>
        <color rgb="FF0070C0"/>
      </font>
    </dxf>
    <dxf>
      <font>
        <color rgb="FFFF0000"/>
      </font>
    </dxf>
    <dxf>
      <font>
        <color rgb="FFFF0000"/>
      </font>
    </dxf>
    <dxf>
      <font>
        <color theme="0"/>
      </font>
    </dxf>
    <dxf>
      <font>
        <color rgb="FFFF0000"/>
      </font>
    </dxf>
    <dxf>
      <font>
        <color theme="0"/>
      </font>
    </dxf>
    <dxf>
      <font>
        <color theme="0"/>
      </font>
    </dxf>
    <dxf>
      <font>
        <color theme="1"/>
      </font>
    </dxf>
    <dxf>
      <font>
        <color theme="0"/>
      </font>
    </dxf>
    <dxf>
      <font>
        <color rgb="FF0D86EE"/>
      </font>
    </dxf>
    <dxf>
      <font>
        <color rgb="FFFF0000"/>
      </font>
    </dxf>
    <dxf>
      <font>
        <color rgb="FF0D86EE"/>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0070C0"/>
      </font>
    </dxf>
    <dxf>
      <font>
        <color rgb="FFFF0000"/>
      </font>
    </dxf>
    <dxf>
      <font>
        <color theme="0"/>
      </font>
    </dxf>
    <dxf>
      <font>
        <color theme="0"/>
      </font>
    </dxf>
    <dxf>
      <font>
        <color rgb="FF0070C0"/>
      </font>
    </dxf>
    <dxf>
      <font>
        <color rgb="FFFF0000"/>
      </font>
    </dxf>
    <dxf>
      <font>
        <color rgb="FFFF000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0D86EE"/>
      </font>
    </dxf>
    <dxf>
      <font>
        <color theme="0"/>
      </font>
    </dxf>
    <dxf>
      <font>
        <color theme="0"/>
      </font>
    </dxf>
    <dxf>
      <font>
        <color rgb="FFFF0000"/>
      </font>
    </dxf>
    <dxf>
      <font>
        <color rgb="FFFF0000"/>
      </font>
    </dxf>
    <dxf>
      <font>
        <color rgb="FFFF0000"/>
      </font>
    </dxf>
    <dxf>
      <font>
        <color theme="0"/>
      </font>
    </dxf>
    <dxf>
      <font>
        <color rgb="FFFF0000"/>
      </font>
    </dxf>
    <dxf>
      <font>
        <color rgb="FFFF0000"/>
      </font>
    </dxf>
    <dxf>
      <font>
        <color theme="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rgb="FF0D86EE"/>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rgb="FFFF0000"/>
      </font>
    </dxf>
    <dxf>
      <font>
        <color rgb="FFFF0000"/>
      </font>
    </dxf>
    <dxf>
      <font>
        <color rgb="FF0D86EE"/>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theme="0"/>
      </font>
    </dxf>
    <dxf>
      <font>
        <color rgb="FF0D86EE"/>
      </font>
    </dxf>
    <dxf>
      <font>
        <color theme="0"/>
      </font>
    </dxf>
    <dxf>
      <font>
        <color theme="0"/>
      </font>
    </dxf>
    <dxf>
      <font>
        <color theme="0"/>
      </font>
    </dxf>
    <dxf>
      <font>
        <color theme="0"/>
      </font>
    </dxf>
    <dxf>
      <font>
        <color theme="0"/>
      </font>
    </dxf>
    <dxf>
      <font>
        <color theme="1"/>
      </font>
    </dxf>
    <dxf>
      <font>
        <color rgb="FF0070C0"/>
      </font>
    </dxf>
    <dxf>
      <font>
        <color rgb="FFFF0000"/>
      </font>
    </dxf>
    <dxf>
      <font>
        <color theme="0"/>
      </font>
    </dxf>
    <dxf>
      <font>
        <color theme="0"/>
      </font>
    </dxf>
    <dxf>
      <font>
        <color theme="0"/>
      </font>
    </dxf>
    <dxf>
      <font>
        <color rgb="FF0070C0"/>
      </font>
    </dxf>
    <dxf>
      <font>
        <color rgb="FFFF0000"/>
      </font>
    </dxf>
    <dxf>
      <font>
        <color rgb="FFFF0000"/>
      </font>
    </dxf>
    <dxf>
      <font>
        <color theme="0"/>
      </font>
    </dxf>
    <dxf>
      <font>
        <color theme="0"/>
      </font>
    </dxf>
    <dxf>
      <font>
        <color rgb="FF0D86EE"/>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theme="0"/>
      </font>
    </dxf>
    <dxf>
      <font>
        <color rgb="FFFF0000"/>
      </font>
    </dxf>
    <dxf>
      <font>
        <color rgb="FF0D86EE"/>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rgb="FF0D86EE"/>
      </font>
    </dxf>
    <dxf>
      <font>
        <color theme="0"/>
      </font>
    </dxf>
    <dxf>
      <font>
        <color rgb="FF0D86EE"/>
      </font>
    </dxf>
    <dxf>
      <font>
        <color theme="0"/>
      </font>
    </dxf>
    <dxf>
      <font>
        <color theme="0"/>
      </font>
    </dxf>
    <dxf>
      <font>
        <color rgb="FFFF0000"/>
      </font>
    </dxf>
    <dxf>
      <font>
        <color rgb="FFFF0000"/>
      </font>
    </dxf>
    <dxf>
      <font>
        <color rgb="FFFF0000"/>
      </font>
    </dxf>
    <dxf>
      <font>
        <color rgb="FF0D86EE"/>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0D86EE"/>
      </font>
    </dxf>
    <dxf>
      <font>
        <color theme="0"/>
      </font>
    </dxf>
    <dxf>
      <font>
        <color rgb="FFFF0000"/>
      </font>
    </dxf>
    <dxf>
      <font>
        <color theme="0"/>
      </font>
    </dxf>
    <dxf>
      <font>
        <color rgb="FFFF0000"/>
      </font>
    </dxf>
    <dxf>
      <font>
        <color rgb="FF0D86EE"/>
      </font>
    </dxf>
    <dxf>
      <font>
        <color theme="0"/>
      </font>
    </dxf>
    <dxf>
      <font>
        <color rgb="FFFF0000"/>
      </font>
    </dxf>
    <dxf>
      <font>
        <color rgb="FFFF0000"/>
      </font>
    </dxf>
    <dxf>
      <font>
        <color theme="0"/>
      </font>
    </dxf>
    <dxf>
      <font>
        <color theme="0"/>
      </font>
    </dxf>
    <dxf>
      <font>
        <color theme="0"/>
      </font>
    </dxf>
    <dxf>
      <font>
        <color theme="0"/>
      </font>
    </dxf>
    <dxf>
      <font>
        <b/>
        <i val="0"/>
        <color theme="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rgb="FF0070C0"/>
      </font>
    </dxf>
    <dxf>
      <font>
        <color rgb="FFFF0000"/>
      </font>
    </dxf>
    <dxf>
      <font>
        <color rgb="FFFF0000"/>
      </font>
    </dxf>
    <dxf>
      <font>
        <color theme="0"/>
      </font>
    </dxf>
    <dxf>
      <font>
        <color rgb="FF0D86EE"/>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theme="0"/>
      </font>
    </dxf>
    <dxf>
      <font>
        <color rgb="FF0D86EE"/>
      </font>
    </dxf>
    <dxf>
      <font>
        <color rgb="FFFF0000"/>
      </font>
    </dxf>
    <dxf>
      <font>
        <color rgb="FFFF0000"/>
      </font>
    </dxf>
    <dxf>
      <font>
        <color rgb="FFFF0000"/>
      </font>
    </dxf>
    <dxf>
      <font>
        <color theme="0"/>
      </font>
    </dxf>
    <dxf>
      <font>
        <color theme="0"/>
      </font>
    </dxf>
    <dxf>
      <font>
        <color rgb="FFFF0000"/>
      </font>
    </dxf>
    <dxf>
      <font>
        <color theme="0"/>
      </font>
    </dxf>
    <dxf>
      <font>
        <color rgb="FFFF000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rgb="FF0D86EE"/>
      </font>
    </dxf>
    <dxf>
      <font>
        <color theme="0"/>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rgb="FFFF0000"/>
      </font>
    </dxf>
    <dxf>
      <font>
        <color rgb="FFFF0000"/>
      </font>
    </dxf>
    <dxf>
      <font>
        <color rgb="FF0D86EE"/>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rgb="FF0D86EE"/>
      </font>
    </dxf>
    <dxf>
      <font>
        <color theme="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0070C0"/>
      </font>
    </dxf>
    <dxf>
      <font>
        <color rgb="FFFF0000"/>
      </font>
    </dxf>
    <dxf>
      <font>
        <color rgb="FFFF0000"/>
      </font>
    </dxf>
    <dxf>
      <font>
        <color theme="0"/>
      </font>
    </dxf>
    <dxf>
      <font>
        <color theme="0"/>
      </font>
    </dxf>
    <dxf>
      <font>
        <color rgb="FF0D86EE"/>
      </font>
    </dxf>
    <dxf>
      <font>
        <color rgb="FF0D86EE"/>
      </font>
    </dxf>
    <dxf>
      <font>
        <color rgb="FF0D86EE"/>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theme="0"/>
      </font>
    </dxf>
    <dxf>
      <font>
        <color rgb="FF0D86EE"/>
      </font>
    </dxf>
    <dxf>
      <font>
        <color rgb="FFFF0000"/>
      </font>
    </dxf>
    <dxf>
      <font>
        <color theme="0"/>
      </font>
    </dxf>
    <dxf>
      <font>
        <color rgb="FFFF0000"/>
      </font>
    </dxf>
    <dxf>
      <font>
        <color rgb="FFFF0000"/>
      </font>
    </dxf>
    <dxf>
      <font>
        <color theme="0"/>
      </font>
    </dxf>
    <dxf>
      <font>
        <color rgb="FFFF0000"/>
      </font>
    </dxf>
    <dxf>
      <font>
        <color rgb="FFFF0000"/>
      </font>
    </dxf>
    <dxf>
      <font>
        <color theme="0"/>
      </font>
    </dxf>
    <dxf>
      <font>
        <color theme="0"/>
      </font>
    </dxf>
    <dxf>
      <font>
        <color rgb="FFFF0000"/>
      </font>
    </dxf>
    <dxf>
      <font>
        <color theme="0"/>
      </font>
    </dxf>
    <dxf>
      <font>
        <color rgb="FF0D86EE"/>
      </font>
    </dxf>
    <dxf>
      <font>
        <color theme="0"/>
      </font>
    </dxf>
    <dxf>
      <font>
        <color rgb="FF0D86EE"/>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theme="0"/>
      </font>
    </dxf>
    <dxf>
      <font>
        <color rgb="FF0D86EE"/>
      </font>
    </dxf>
    <dxf>
      <font>
        <color theme="0"/>
      </font>
    </dxf>
    <dxf>
      <font>
        <color theme="0"/>
      </font>
    </dxf>
    <dxf>
      <font>
        <color rgb="FFFF0000"/>
      </font>
    </dxf>
    <dxf>
      <font>
        <color theme="0"/>
      </font>
    </dxf>
    <dxf>
      <font>
        <color theme="0"/>
      </font>
    </dxf>
    <dxf>
      <font>
        <color theme="0"/>
      </font>
    </dxf>
    <dxf>
      <font>
        <color theme="0"/>
      </font>
    </dxf>
    <dxf>
      <font>
        <color theme="0"/>
      </font>
    </dxf>
    <dxf>
      <font>
        <color rgb="FF0D86EE"/>
      </font>
    </dxf>
    <dxf>
      <font>
        <color theme="0"/>
      </font>
    </dxf>
    <dxf>
      <font>
        <color theme="0"/>
      </font>
    </dxf>
    <dxf>
      <font>
        <color theme="0"/>
      </font>
    </dxf>
    <dxf>
      <font>
        <color theme="0"/>
      </font>
    </dxf>
    <dxf>
      <font>
        <color rgb="FFFF0000"/>
      </font>
    </dxf>
    <dxf>
      <font>
        <color rgb="FFFF0000"/>
      </font>
    </dxf>
    <dxf>
      <font>
        <color rgb="FFFF0000"/>
      </font>
    </dxf>
    <dxf>
      <font>
        <color theme="0"/>
      </font>
    </dxf>
    <dxf>
      <font>
        <color rgb="FF0D86EE"/>
      </font>
    </dxf>
    <dxf>
      <font>
        <color theme="0"/>
      </font>
    </dxf>
    <dxf>
      <font>
        <color theme="0"/>
      </font>
    </dxf>
    <dxf>
      <font>
        <color theme="0"/>
      </font>
    </dxf>
    <dxf>
      <font>
        <color theme="0"/>
      </font>
    </dxf>
    <dxf>
      <font>
        <color theme="0"/>
      </font>
    </dxf>
    <dxf>
      <font>
        <b/>
        <i val="0"/>
        <color theme="0"/>
      </font>
    </dxf>
    <dxf>
      <font>
        <color rgb="FF0D86EE"/>
      </font>
    </dxf>
    <dxf>
      <font>
        <color rgb="FF0D86EE"/>
      </font>
    </dxf>
    <dxf>
      <font>
        <color theme="0"/>
      </font>
    </dxf>
    <dxf>
      <font>
        <color theme="0"/>
      </font>
    </dxf>
    <dxf>
      <font>
        <color theme="0"/>
      </font>
    </dxf>
    <dxf>
      <font>
        <color rgb="FF0D86EE"/>
      </font>
    </dxf>
    <dxf>
      <font>
        <color theme="0"/>
      </font>
    </dxf>
    <dxf>
      <font>
        <color rgb="FF0D86EE"/>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0070C0"/>
      </font>
    </dxf>
    <dxf>
      <font>
        <color rgb="FFFF0000"/>
      </font>
    </dxf>
    <dxf>
      <font>
        <color rgb="FFFF0000"/>
      </font>
    </dxf>
    <dxf>
      <font>
        <color theme="0"/>
      </font>
    </dxf>
    <dxf>
      <font>
        <color rgb="FF0D86EE"/>
      </font>
    </dxf>
    <dxf>
      <font>
        <color theme="0"/>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theme="0"/>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theme="0"/>
      </font>
    </dxf>
    <dxf>
      <font>
        <color rgb="FFFF0000"/>
      </font>
    </dxf>
    <dxf>
      <font>
        <color rgb="FF0D86EE"/>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rgb="FF0D86EE"/>
      </font>
    </dxf>
    <dxf>
      <font>
        <color rgb="FFFF0000"/>
      </font>
    </dxf>
    <dxf>
      <font>
        <color rgb="FFFF0000"/>
      </font>
    </dxf>
    <dxf>
      <font>
        <color rgb="FF0D86EE"/>
      </font>
    </dxf>
    <dxf>
      <font>
        <color rgb="FFFF0000"/>
      </font>
    </dxf>
    <dxf>
      <font>
        <color theme="0"/>
      </font>
    </dxf>
    <dxf>
      <font>
        <color theme="0"/>
      </font>
    </dxf>
    <dxf>
      <font>
        <color rgb="FFFF0000"/>
      </font>
    </dxf>
    <dxf>
      <font>
        <color theme="0"/>
      </font>
    </dxf>
    <dxf>
      <font>
        <color theme="0"/>
      </font>
    </dxf>
    <dxf>
      <font>
        <color theme="0"/>
      </font>
    </dxf>
    <dxf>
      <font>
        <b/>
        <i val="0"/>
        <color theme="0"/>
      </font>
    </dxf>
    <dxf>
      <font>
        <color theme="0"/>
      </font>
    </dxf>
    <dxf>
      <font>
        <color theme="0"/>
      </font>
    </dxf>
    <dxf>
      <font>
        <color rgb="FF0D86EE"/>
      </font>
    </dxf>
    <dxf>
      <font>
        <color theme="0"/>
      </font>
    </dxf>
    <dxf>
      <font>
        <color theme="0"/>
      </font>
    </dxf>
    <dxf>
      <font>
        <color rgb="FF0D86EE"/>
      </font>
    </dxf>
    <dxf>
      <font>
        <color theme="0"/>
      </font>
    </dxf>
    <dxf>
      <font>
        <color theme="0"/>
      </font>
    </dxf>
    <dxf>
      <font>
        <color theme="1"/>
      </font>
    </dxf>
    <dxf>
      <font>
        <color rgb="FF0070C0"/>
      </font>
    </dxf>
    <dxf>
      <font>
        <color rgb="FFFF0000"/>
      </font>
    </dxf>
    <dxf>
      <font>
        <color theme="0"/>
      </font>
    </dxf>
    <dxf>
      <font>
        <color theme="0"/>
      </font>
    </dxf>
    <dxf>
      <font>
        <color theme="0"/>
      </font>
    </dxf>
    <dxf>
      <font>
        <color rgb="FFFF0000"/>
      </font>
    </dxf>
    <dxf>
      <font>
        <color rgb="FF0070C0"/>
      </font>
    </dxf>
    <dxf>
      <font>
        <color rgb="FFFF0000"/>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rgb="FF0D86EE"/>
      </font>
    </dxf>
    <dxf>
      <font>
        <color rgb="FFFF0000"/>
      </font>
    </dxf>
    <dxf>
      <font>
        <color theme="0"/>
      </font>
    </dxf>
    <dxf>
      <font>
        <color rgb="FFFF0000"/>
      </font>
    </dxf>
    <dxf>
      <font>
        <color rgb="FFFF0000"/>
      </font>
    </dxf>
    <dxf>
      <font>
        <color theme="0"/>
      </font>
    </dxf>
    <dxf>
      <font>
        <color theme="0"/>
      </font>
    </dxf>
    <dxf>
      <font>
        <color rgb="FFFF0000"/>
      </font>
    </dxf>
    <dxf>
      <font>
        <color theme="0"/>
      </font>
    </dxf>
    <dxf>
      <font>
        <color rgb="FF0D86EE"/>
      </font>
    </dxf>
    <dxf>
      <font>
        <color theme="0"/>
      </font>
    </dxf>
    <dxf>
      <font>
        <color rgb="FF0D86EE"/>
      </font>
    </dxf>
    <dxf>
      <font>
        <color rgb="FFFF0000"/>
      </font>
    </dxf>
    <dxf>
      <font>
        <color rgb="FF0D86EE"/>
      </font>
    </dxf>
    <dxf>
      <font>
        <color rgb="FFFF0000"/>
      </font>
    </dxf>
    <dxf>
      <font>
        <color rgb="FFFF0000"/>
      </font>
    </dxf>
    <dxf>
      <font>
        <color theme="0"/>
      </font>
    </dxf>
    <dxf>
      <font>
        <color rgb="FFFF0000"/>
      </font>
    </dxf>
    <dxf>
      <font>
        <color rgb="FFFF0000"/>
      </font>
    </dxf>
    <dxf>
      <font>
        <color rgb="FFFF0000"/>
      </font>
    </dxf>
    <dxf>
      <font>
        <color theme="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theme="0"/>
      </font>
    </dxf>
    <dxf>
      <font>
        <color rgb="FFFF0000"/>
      </font>
    </dxf>
    <dxf>
      <font>
        <color rgb="FFFF0000"/>
      </font>
    </dxf>
    <dxf>
      <font>
        <color rgb="FF0D86EE"/>
      </font>
    </dxf>
    <dxf>
      <font>
        <color rgb="FFFF0000"/>
      </font>
    </dxf>
    <dxf>
      <font>
        <color theme="0"/>
      </font>
    </dxf>
    <dxf>
      <font>
        <color theme="0"/>
      </font>
    </dxf>
    <dxf>
      <font>
        <color theme="0"/>
      </font>
    </dxf>
    <dxf>
      <font>
        <color theme="0"/>
      </font>
    </dxf>
    <dxf>
      <font>
        <b/>
        <i val="0"/>
        <color theme="0"/>
      </font>
    </dxf>
    <dxf>
      <font>
        <color rgb="FF0D86EE"/>
      </font>
    </dxf>
    <dxf>
      <font>
        <color theme="0"/>
      </font>
    </dxf>
    <dxf>
      <font>
        <color theme="0"/>
      </font>
    </dxf>
    <dxf>
      <font>
        <color theme="0"/>
      </font>
    </dxf>
    <dxf>
      <font>
        <color rgb="FF0D86EE"/>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FF0000"/>
      </font>
    </dxf>
    <dxf>
      <font>
        <color rgb="FF0070C0"/>
      </font>
    </dxf>
    <dxf>
      <font>
        <color rgb="FFFF000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theme="0"/>
      </font>
    </dxf>
    <dxf>
      <font>
        <color rgb="FFFF0000"/>
      </font>
    </dxf>
    <dxf>
      <font>
        <color rgb="FFFF0000"/>
      </font>
    </dxf>
    <dxf>
      <font>
        <color rgb="FFFF0000"/>
      </font>
    </dxf>
    <dxf>
      <font>
        <color rgb="FF0D86EE"/>
      </font>
    </dxf>
    <dxf>
      <font>
        <color theme="0"/>
      </font>
    </dxf>
    <dxf>
      <font>
        <color theme="0"/>
      </font>
    </dxf>
    <dxf>
      <font>
        <color rgb="FFFF0000"/>
      </font>
    </dxf>
    <dxf>
      <font>
        <color rgb="FFFF0000"/>
      </font>
    </dxf>
    <dxf>
      <font>
        <color theme="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rgb="FF0D86EE"/>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theme="0"/>
      </font>
    </dxf>
    <dxf>
      <font>
        <color theme="0"/>
      </font>
    </dxf>
    <dxf>
      <font>
        <color rgb="FFFF0000"/>
      </font>
    </dxf>
    <dxf>
      <font>
        <color rgb="FF0D86EE"/>
      </font>
    </dxf>
    <dxf>
      <font>
        <color theme="0"/>
      </font>
    </dxf>
    <dxf>
      <font>
        <color rgb="FFFF0000"/>
      </font>
    </dxf>
    <dxf>
      <font>
        <color rgb="FFFF0000"/>
      </font>
    </dxf>
    <dxf>
      <font>
        <color theme="0"/>
      </font>
    </dxf>
    <dxf>
      <font>
        <color rgb="FFFF000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theme="0"/>
      </font>
    </dxf>
    <dxf>
      <font>
        <color rgb="FF0D86EE"/>
      </font>
    </dxf>
    <dxf>
      <font>
        <color theme="0"/>
      </font>
    </dxf>
    <dxf>
      <font>
        <color theme="0"/>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rgb="FF0070C0"/>
      </font>
    </dxf>
    <dxf>
      <font>
        <color rgb="FFFF0000"/>
      </font>
    </dxf>
    <dxf>
      <font>
        <color rgb="FFFF0000"/>
      </font>
    </dxf>
    <dxf>
      <font>
        <color theme="0"/>
      </font>
    </dxf>
    <dxf>
      <font>
        <color rgb="FF0D86EE"/>
      </font>
    </dxf>
    <dxf>
      <font>
        <color theme="0"/>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rgb="FF0D86EE"/>
      </font>
    </dxf>
    <dxf>
      <font>
        <color rgb="FFFF0000"/>
      </font>
    </dxf>
    <dxf>
      <font>
        <color theme="0"/>
      </font>
    </dxf>
    <dxf>
      <font>
        <color rgb="FFFF0000"/>
      </font>
    </dxf>
    <dxf>
      <font>
        <color theme="0"/>
      </font>
    </dxf>
    <dxf>
      <font>
        <color rgb="FFFF0000"/>
      </font>
    </dxf>
    <dxf>
      <font>
        <color theme="0"/>
      </font>
    </dxf>
    <dxf>
      <font>
        <color rgb="FFFF0000"/>
      </font>
    </dxf>
    <dxf>
      <font>
        <color rgb="FFFF0000"/>
      </font>
    </dxf>
    <dxf>
      <font>
        <color theme="0"/>
      </font>
    </dxf>
    <dxf>
      <font>
        <color theme="0"/>
      </font>
    </dxf>
    <dxf>
      <font>
        <color rgb="FF0D86EE"/>
      </font>
    </dxf>
    <dxf>
      <font>
        <color theme="0"/>
      </font>
    </dxf>
    <dxf>
      <font>
        <color rgb="FF0D86EE"/>
      </font>
    </dxf>
    <dxf>
      <font>
        <color rgb="FFFF0000"/>
      </font>
    </dxf>
    <dxf>
      <font>
        <color rgb="FFFF0000"/>
      </font>
    </dxf>
    <dxf>
      <font>
        <color rgb="FF0D86EE"/>
      </font>
    </dxf>
    <dxf>
      <font>
        <color rgb="FFFF0000"/>
      </font>
    </dxf>
    <dxf>
      <font>
        <color theme="0"/>
      </font>
    </dxf>
    <dxf>
      <font>
        <color rgb="FFFF0000"/>
      </font>
    </dxf>
    <dxf>
      <font>
        <color rgb="FFFF000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rgb="FF0D86EE"/>
      </font>
    </dxf>
    <dxf>
      <font>
        <color theme="0"/>
      </font>
    </dxf>
    <dxf>
      <font>
        <color theme="0"/>
      </font>
    </dxf>
    <dxf>
      <font>
        <color rgb="FFFF0000"/>
      </font>
    </dxf>
    <dxf>
      <font>
        <color rgb="FFFF0000"/>
      </font>
    </dxf>
    <dxf>
      <font>
        <color rgb="FFFF0000"/>
      </font>
    </dxf>
    <dxf>
      <font>
        <color rgb="FF0D86EE"/>
      </font>
    </dxf>
    <dxf>
      <font>
        <color theme="0"/>
      </font>
    </dxf>
    <dxf>
      <font>
        <color theme="0"/>
      </font>
    </dxf>
    <dxf>
      <font>
        <color theme="0"/>
      </font>
    </dxf>
    <dxf>
      <font>
        <color rgb="FFFF0000"/>
      </font>
    </dxf>
    <dxf>
      <font>
        <color theme="0"/>
      </font>
    </dxf>
    <dxf>
      <font>
        <color theme="0"/>
      </font>
    </dxf>
    <dxf>
      <font>
        <color theme="0"/>
      </font>
    </dxf>
    <dxf>
      <font>
        <b/>
        <i val="0"/>
        <color theme="0"/>
      </font>
    </dxf>
    <dxf>
      <font>
        <color theme="0"/>
      </font>
    </dxf>
    <dxf>
      <font>
        <color rgb="FF0D86EE"/>
      </font>
    </dxf>
    <dxf>
      <font>
        <color theme="0"/>
      </font>
    </dxf>
    <dxf>
      <font>
        <color rgb="FF0D86EE"/>
      </font>
    </dxf>
    <dxf>
      <font>
        <color theme="0"/>
      </font>
    </dxf>
    <dxf>
      <font>
        <color rgb="FF0D86EE"/>
      </font>
    </dxf>
    <dxf>
      <font>
        <color theme="0"/>
      </font>
    </dxf>
    <dxf>
      <font>
        <color theme="0"/>
      </font>
    </dxf>
    <dxf>
      <font>
        <color rgb="FF0D86EE"/>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FF0000"/>
      </font>
    </dxf>
    <dxf>
      <font>
        <color rgb="FF0070C0"/>
      </font>
    </dxf>
    <dxf>
      <font>
        <color rgb="FFFF000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theme="0"/>
      </font>
    </dxf>
    <dxf>
      <font>
        <color rgb="FFFF0000"/>
      </font>
    </dxf>
    <dxf>
      <font>
        <color rgb="FFFF0000"/>
      </font>
    </dxf>
    <dxf>
      <font>
        <color rgb="FF0D86EE"/>
      </font>
    </dxf>
    <dxf>
      <font>
        <color theme="0"/>
      </font>
    </dxf>
    <dxf>
      <font>
        <color theme="0"/>
      </font>
    </dxf>
    <dxf>
      <font>
        <color rgb="FFFF0000"/>
      </font>
    </dxf>
    <dxf>
      <font>
        <color theme="0"/>
      </font>
    </dxf>
    <dxf>
      <font>
        <color rgb="FFFF000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rgb="FF0D86EE"/>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theme="0"/>
      </font>
    </dxf>
    <dxf>
      <font>
        <color rgb="FF0D86EE"/>
      </font>
    </dxf>
    <dxf>
      <font>
        <color theme="0"/>
      </font>
    </dxf>
    <dxf>
      <font>
        <color rgb="FFFF0000"/>
      </font>
    </dxf>
    <dxf>
      <font>
        <color rgb="FFFF0000"/>
      </font>
    </dxf>
    <dxf>
      <font>
        <color rgb="FFFF0000"/>
      </font>
    </dxf>
    <dxf>
      <font>
        <color theme="0"/>
      </font>
    </dxf>
    <dxf>
      <font>
        <color rgb="FFFF000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theme="0"/>
      </font>
    </dxf>
    <dxf>
      <font>
        <color rgb="FF0D86EE"/>
      </font>
    </dxf>
    <dxf>
      <font>
        <color theme="0"/>
      </font>
    </dxf>
    <dxf>
      <font>
        <color theme="0"/>
      </font>
    </dxf>
    <dxf>
      <font>
        <color theme="0"/>
      </font>
    </dxf>
    <dxf>
      <font>
        <color theme="0"/>
      </font>
    </dxf>
    <dxf>
      <font>
        <color theme="1"/>
      </font>
    </dxf>
    <dxf>
      <font>
        <color rgb="FF0070C0"/>
      </font>
    </dxf>
    <dxf>
      <font>
        <color rgb="FFFF0000"/>
      </font>
    </dxf>
    <dxf>
      <font>
        <color theme="0"/>
      </font>
    </dxf>
    <dxf>
      <font>
        <color theme="0"/>
      </font>
    </dxf>
    <dxf>
      <font>
        <color theme="0"/>
      </font>
    </dxf>
    <dxf>
      <font>
        <color rgb="FF0070C0"/>
      </font>
    </dxf>
    <dxf>
      <font>
        <color rgb="FFFF0000"/>
      </font>
    </dxf>
    <dxf>
      <font>
        <color rgb="FFFF0000"/>
      </font>
    </dxf>
    <dxf>
      <font>
        <color theme="0"/>
      </font>
    </dxf>
    <dxf>
      <font>
        <color theme="0"/>
      </font>
    </dxf>
    <dxf>
      <font>
        <color rgb="FF0D86EE"/>
      </font>
    </dxf>
    <dxf>
      <font>
        <color theme="0"/>
      </font>
    </dxf>
    <dxf>
      <font>
        <color rgb="FF0D86EE"/>
      </font>
    </dxf>
    <dxf>
      <font>
        <color rgb="FF0D86EE"/>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theme="0"/>
      </font>
    </dxf>
    <dxf>
      <font>
        <color rgb="FFFF0000"/>
      </font>
    </dxf>
    <dxf>
      <font>
        <color rgb="FF0D86EE"/>
      </font>
    </dxf>
    <dxf>
      <font>
        <color theme="0"/>
      </font>
    </dxf>
    <dxf>
      <font>
        <color theme="0"/>
      </font>
    </dxf>
    <dxf>
      <font>
        <color rgb="FFFF0000"/>
      </font>
    </dxf>
    <dxf>
      <font>
        <color rgb="FFFF0000"/>
      </font>
    </dxf>
    <dxf>
      <font>
        <color rgb="FFFF0000"/>
      </font>
    </dxf>
    <dxf>
      <font>
        <color rgb="FFFF0000"/>
      </font>
    </dxf>
    <dxf>
      <font>
        <color rgb="FFFF0000"/>
      </font>
    </dxf>
    <dxf>
      <font>
        <color theme="0"/>
      </font>
    </dxf>
    <dxf>
      <font>
        <color rgb="FF0D86EE"/>
      </font>
    </dxf>
    <dxf>
      <font>
        <color theme="0"/>
      </font>
    </dxf>
    <dxf>
      <font>
        <color rgb="FF0D86EE"/>
      </font>
    </dxf>
    <dxf>
      <font>
        <color theme="0"/>
      </font>
    </dxf>
    <dxf>
      <font>
        <color rgb="FFFF0000"/>
      </font>
    </dxf>
    <dxf>
      <font>
        <color rgb="FFFF0000"/>
      </font>
    </dxf>
    <dxf>
      <font>
        <color rgb="FFFF0000"/>
      </font>
    </dxf>
    <dxf>
      <font>
        <color rgb="FFFF0000"/>
      </font>
    </dxf>
    <dxf>
      <font>
        <color theme="0"/>
      </font>
    </dxf>
    <dxf>
      <font>
        <color rgb="FF0D86EE"/>
      </font>
    </dxf>
    <dxf>
      <font>
        <color rgb="FFFF0000"/>
      </font>
    </dxf>
    <dxf>
      <font>
        <color theme="0"/>
      </font>
    </dxf>
    <dxf>
      <font>
        <color rgb="FFFF0000"/>
      </font>
    </dxf>
    <dxf>
      <font>
        <color rgb="FFFF0000"/>
      </font>
    </dxf>
    <dxf>
      <font>
        <color rgb="FFFF0000"/>
      </font>
    </dxf>
    <dxf>
      <font>
        <color theme="0"/>
      </font>
    </dxf>
    <dxf>
      <font>
        <color theme="0"/>
      </font>
    </dxf>
    <dxf>
      <font>
        <color theme="0"/>
      </font>
    </dxf>
    <dxf>
      <font>
        <color theme="0"/>
      </font>
    </dxf>
    <dxf>
      <font>
        <color rgb="FF0D86EE"/>
      </font>
    </dxf>
    <dxf>
      <font>
        <color theme="0"/>
      </font>
    </dxf>
    <dxf>
      <font>
        <color theme="0"/>
      </font>
    </dxf>
    <dxf>
      <font>
        <color theme="0"/>
      </font>
    </dxf>
    <dxf>
      <font>
        <color rgb="FFFF0000"/>
      </font>
    </dxf>
    <dxf>
      <font>
        <color rgb="FFFF0000"/>
      </font>
    </dxf>
    <dxf>
      <font>
        <color rgb="FFFF0000"/>
      </font>
    </dxf>
    <dxf>
      <font>
        <color rgb="FF0D86EE"/>
      </font>
    </dxf>
    <dxf>
      <font>
        <color theme="0"/>
      </font>
    </dxf>
    <dxf>
      <font>
        <color rgb="FFFF0000"/>
      </font>
    </dxf>
    <dxf>
      <font>
        <color theme="0"/>
      </font>
    </dxf>
    <dxf>
      <font>
        <color theme="0"/>
      </font>
    </dxf>
    <dxf>
      <font>
        <color theme="0"/>
      </font>
    </dxf>
    <dxf>
      <font>
        <b/>
        <i val="0"/>
        <color theme="0"/>
      </font>
    </dxf>
    <dxf>
      <font>
        <color theme="0"/>
      </font>
    </dxf>
    <dxf>
      <font>
        <color theme="0"/>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1"/>
      </font>
    </dxf>
    <dxf>
      <font>
        <color rgb="FFFF0000"/>
      </font>
    </dxf>
    <dxf>
      <font>
        <color rgb="FF0070C0"/>
      </font>
    </dxf>
    <dxf>
      <font>
        <color theme="0"/>
      </font>
    </dxf>
    <dxf>
      <font>
        <color theme="0"/>
      </font>
    </dxf>
    <dxf>
      <font>
        <color theme="0"/>
      </font>
    </dxf>
    <dxf>
      <font>
        <color rgb="FFFF0000"/>
      </font>
    </dxf>
    <dxf>
      <font>
        <color rgb="FF0070C0"/>
      </font>
    </dxf>
    <dxf>
      <font>
        <color rgb="FFFF0000"/>
      </font>
    </dxf>
    <dxf>
      <font>
        <color theme="0"/>
      </font>
    </dxf>
    <dxf>
      <font>
        <color theme="0"/>
      </font>
    </dxf>
    <dxf>
      <font>
        <color rgb="FF0D86EE"/>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theme="0"/>
      </font>
    </dxf>
    <dxf>
      <font>
        <color rgb="FFFF0000"/>
      </font>
    </dxf>
    <dxf>
      <font>
        <color theme="0"/>
      </font>
    </dxf>
    <dxf>
      <font>
        <color rgb="FF0D86EE"/>
      </font>
    </dxf>
    <dxf>
      <font>
        <color theme="0"/>
      </font>
    </dxf>
    <dxf>
      <font>
        <color theme="0"/>
      </font>
    </dxf>
    <dxf>
      <font>
        <color rgb="FF0D86EE"/>
      </font>
    </dxf>
    <dxf>
      <font>
        <color theme="0"/>
      </font>
    </dxf>
    <dxf>
      <font>
        <color theme="0"/>
      </font>
    </dxf>
    <dxf>
      <font>
        <color rgb="FF0D86EE"/>
      </font>
    </dxf>
    <dxf>
      <font>
        <color rgb="FFFF0000"/>
      </font>
    </dxf>
    <dxf>
      <font>
        <color theme="0"/>
      </font>
    </dxf>
    <dxf>
      <font>
        <color rgb="FFFF0000"/>
      </font>
    </dxf>
    <dxf>
      <font>
        <color theme="0"/>
      </font>
    </dxf>
    <dxf>
      <font>
        <color rgb="FF0D86EE"/>
      </font>
    </dxf>
    <dxf>
      <font>
        <color rgb="FFFF0000"/>
      </font>
    </dxf>
    <dxf>
      <font>
        <color rgb="FFFF0000"/>
      </font>
    </dxf>
    <dxf>
      <font>
        <color rgb="FFFF0000"/>
      </font>
    </dxf>
    <dxf>
      <font>
        <color rgb="FFFF0000"/>
      </font>
    </dxf>
    <dxf>
      <font>
        <color theme="0"/>
      </font>
    </dxf>
    <dxf>
      <font>
        <color rgb="FFFF0000"/>
      </font>
    </dxf>
    <dxf>
      <font>
        <color theme="0"/>
      </font>
    </dxf>
    <dxf>
      <font>
        <color theme="0"/>
      </font>
    </dxf>
    <dxf>
      <font>
        <color theme="0"/>
      </font>
    </dxf>
    <dxf>
      <font>
        <color rgb="FF0D86EE"/>
      </font>
    </dxf>
    <dxf>
      <font>
        <color rgb="FFFF0000"/>
      </font>
    </dxf>
    <dxf>
      <font>
        <color rgb="FF0D86EE"/>
      </font>
    </dxf>
    <dxf>
      <font>
        <color theme="0"/>
      </font>
    </dxf>
    <dxf>
      <font>
        <color rgb="FFFF0000"/>
      </font>
    </dxf>
    <dxf>
      <font>
        <color rgb="FFFF0000"/>
      </font>
    </dxf>
    <dxf>
      <font>
        <color theme="0"/>
      </font>
    </dxf>
    <dxf>
      <font>
        <color theme="0"/>
      </font>
    </dxf>
    <dxf>
      <font>
        <color theme="0"/>
      </font>
    </dxf>
    <dxf>
      <font>
        <b/>
        <i val="0"/>
        <color theme="0"/>
      </font>
    </dxf>
    <dxf>
      <font>
        <color theme="0"/>
      </font>
    </dxf>
    <dxf>
      <font>
        <color theme="0"/>
      </font>
    </dxf>
    <dxf>
      <font>
        <color rgb="FF0D86EE"/>
      </font>
    </dxf>
    <dxf>
      <font>
        <color theme="0"/>
      </font>
    </dxf>
    <dxf>
      <font>
        <color rgb="FF0D86EE"/>
      </font>
    </dxf>
    <dxf>
      <font>
        <color theme="0"/>
      </font>
    </dxf>
    <dxf>
      <font>
        <color theme="1"/>
      </font>
    </dxf>
    <dxf>
      <font>
        <color rgb="FF0D86EE"/>
      </font>
    </dxf>
    <dxf>
      <font>
        <color rgb="FF0070C0"/>
      </font>
    </dxf>
    <dxf>
      <font>
        <color rgb="FFFF0000"/>
      </font>
    </dxf>
    <dxf>
      <font>
        <color theme="0"/>
      </font>
    </dxf>
    <dxf>
      <font>
        <color theme="0"/>
      </font>
    </dxf>
    <dxf>
      <font>
        <color theme="0"/>
      </font>
    </dxf>
    <dxf>
      <font>
        <color rgb="FFFF0000"/>
      </font>
    </dxf>
    <dxf>
      <font>
        <color rgb="FF0070C0"/>
      </font>
    </dxf>
    <dxf>
      <font>
        <color rgb="FFFF0000"/>
      </font>
    </dxf>
    <dxf>
      <font>
        <color theme="0"/>
      </font>
    </dxf>
    <dxf>
      <font>
        <color theme="0"/>
      </font>
    </dxf>
    <dxf>
      <font>
        <color rgb="FFFF0000"/>
      </font>
    </dxf>
    <dxf>
      <font>
        <color theme="0"/>
      </font>
    </dxf>
    <dxf>
      <font>
        <color rgb="FF0D86EE"/>
      </font>
    </dxf>
    <dxf>
      <font>
        <color theme="0"/>
      </font>
    </dxf>
    <dxf>
      <font>
        <color rgb="FF0D86EE"/>
      </font>
    </dxf>
    <dxf>
      <font>
        <color theme="0"/>
      </font>
    </dxf>
    <dxf>
      <font>
        <color rgb="FF0D86EE"/>
      </font>
    </dxf>
    <dxf>
      <font>
        <color theme="0"/>
      </font>
    </dxf>
    <dxf>
      <font>
        <color rgb="FF0D86EE"/>
      </font>
    </dxf>
    <dxf>
      <font>
        <color rgb="FFFF0000"/>
      </font>
    </dxf>
    <dxf>
      <font>
        <color theme="0"/>
      </font>
    </dxf>
    <dxf>
      <font>
        <color rgb="FFFF000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0D86EE"/>
      </font>
    </dxf>
    <dxf>
      <font>
        <color theme="0"/>
      </font>
    </dxf>
    <dxf>
      <font>
        <color rgb="FFFF0000"/>
      </font>
    </dxf>
    <dxf>
      <font>
        <color theme="0"/>
      </font>
    </dxf>
    <dxf>
      <font>
        <color rgb="FF0D86EE"/>
      </font>
    </dxf>
    <dxf>
      <font>
        <color rgb="FFFF0000"/>
      </font>
    </dxf>
    <dxf>
      <font>
        <color rgb="FFFF0000"/>
      </font>
    </dxf>
    <dxf>
      <font>
        <color theme="0"/>
      </font>
    </dxf>
    <dxf>
      <font>
        <color theme="0"/>
      </font>
    </dxf>
    <dxf>
      <font>
        <color rgb="FF0D86EE"/>
      </font>
    </dxf>
    <dxf>
      <font>
        <color theme="0"/>
      </font>
    </dxf>
    <dxf>
      <font>
        <color rgb="FFFF0000"/>
      </font>
    </dxf>
    <dxf>
      <font>
        <color theme="0"/>
      </font>
    </dxf>
    <dxf>
      <font>
        <color rgb="FFFF0000"/>
      </font>
    </dxf>
    <dxf>
      <font>
        <color theme="0"/>
      </font>
    </dxf>
    <dxf>
      <font>
        <color rgb="FF0D86EE"/>
      </font>
    </dxf>
    <dxf>
      <font>
        <color rgb="FF0D86EE"/>
      </font>
    </dxf>
    <dxf>
      <font>
        <color theme="0"/>
      </font>
    </dxf>
    <dxf>
      <font>
        <color rgb="FF0D86EE"/>
      </font>
    </dxf>
    <dxf>
      <font>
        <color theme="0"/>
      </font>
    </dxf>
    <dxf>
      <font>
        <color rgb="FF0D86EE"/>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0D86EE"/>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rgb="FF0D86EE"/>
      </font>
    </dxf>
    <dxf>
      <font>
        <color theme="0"/>
      </font>
    </dxf>
    <dxf>
      <font>
        <color theme="0"/>
      </font>
    </dxf>
    <dxf>
      <font>
        <color theme="0"/>
      </font>
    </dxf>
    <dxf>
      <font>
        <color rgb="FF0D86EE"/>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0D86EE"/>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0D86EE"/>
      </font>
    </dxf>
    <dxf>
      <font>
        <color theme="0"/>
      </font>
    </dxf>
    <dxf>
      <font>
        <color rgb="FFFF0000"/>
      </font>
    </dxf>
    <dxf>
      <font>
        <color rgb="FFFF0000"/>
      </font>
    </dxf>
    <dxf>
      <font>
        <color rgb="FFFF0000"/>
      </font>
    </dxf>
    <dxf>
      <font>
        <color theme="0"/>
      </font>
    </dxf>
    <dxf>
      <font>
        <color rgb="FFFF0000"/>
      </font>
    </dxf>
    <dxf>
      <font>
        <color rgb="FF0D86EE"/>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b/>
        <i val="0"/>
        <color theme="0"/>
      </font>
    </dxf>
    <dxf>
      <font>
        <color rgb="FF0D86EE"/>
      </font>
    </dxf>
    <dxf>
      <font>
        <color theme="0"/>
      </font>
    </dxf>
    <dxf>
      <font>
        <color rgb="FF0D86EE"/>
      </font>
    </dxf>
    <dxf>
      <font>
        <color theme="0"/>
      </font>
    </dxf>
    <dxf>
      <font>
        <color rgb="FF0D86EE"/>
      </font>
    </dxf>
    <dxf>
      <font>
        <color theme="0"/>
      </font>
    </dxf>
    <dxf>
      <font>
        <color rgb="FF0D86EE"/>
      </font>
    </dxf>
    <dxf>
      <font>
        <color theme="0"/>
      </font>
    </dxf>
    <dxf>
      <font>
        <color theme="0"/>
      </font>
    </dxf>
    <dxf>
      <font>
        <color theme="0"/>
      </font>
    </dxf>
    <dxf>
      <font>
        <color rgb="FF0D86EE"/>
      </font>
    </dxf>
    <dxf>
      <font>
        <color theme="0"/>
      </font>
    </dxf>
    <dxf>
      <font>
        <color theme="0"/>
      </font>
    </dxf>
    <dxf>
      <font>
        <color theme="0"/>
      </font>
    </dxf>
    <dxf>
      <font>
        <color rgb="FF0D86EE"/>
      </font>
    </dxf>
    <dxf>
      <font>
        <color theme="0"/>
      </font>
    </dxf>
    <dxf>
      <font>
        <color rgb="FF0D86EE"/>
      </font>
    </dxf>
    <dxf>
      <font>
        <color theme="0"/>
      </font>
    </dxf>
    <dxf>
      <font>
        <color rgb="FF0D86EE"/>
      </font>
    </dxf>
    <dxf>
      <font>
        <color rgb="FF0D86EE"/>
      </font>
    </dxf>
    <dxf>
      <font>
        <color theme="0"/>
      </font>
    </dxf>
    <dxf>
      <font>
        <color rgb="FF0D86EE"/>
      </font>
    </dxf>
    <dxf>
      <font>
        <color theme="0"/>
      </font>
    </dxf>
    <dxf>
      <font>
        <color theme="0"/>
      </font>
    </dxf>
    <dxf>
      <font>
        <color theme="0"/>
      </font>
    </dxf>
    <dxf>
      <font>
        <color rgb="FF0D86EE"/>
      </font>
    </dxf>
    <dxf>
      <font>
        <color rgb="FFFF0000"/>
      </font>
    </dxf>
  </dxfs>
  <tableStyles count="0" defaultTableStyle="TableStyleMedium2" defaultPivotStyle="PivotStyleLight16"/>
  <colors>
    <mruColors>
      <color rgb="FF00FF00"/>
      <color rgb="FF0D86EE"/>
      <color rgb="FF2CA1C2"/>
      <color rgb="FF50DE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C9D5-4472-B159-0FDAD191906D}"/>
              </c:ext>
            </c:extLst>
          </c:dPt>
          <c:cat>
            <c:strRef>
              <c:f>'1月'!$B$3:$B$22</c:f>
              <c:strCache>
                <c:ptCount val="20"/>
                <c:pt idx="0">
                  <c:v>年初</c:v>
                </c:pt>
                <c:pt idx="1">
                  <c:v>1/5</c:v>
                </c:pt>
                <c:pt idx="2">
                  <c:v>1/6</c:v>
                </c:pt>
                <c:pt idx="3">
                  <c:v>1/7</c:v>
                </c:pt>
                <c:pt idx="4">
                  <c:v>1/8</c:v>
                </c:pt>
                <c:pt idx="5">
                  <c:v>1/9</c:v>
                </c:pt>
                <c:pt idx="6">
                  <c:v>1/13</c:v>
                </c:pt>
                <c:pt idx="7">
                  <c:v>1/14</c:v>
                </c:pt>
                <c:pt idx="8">
                  <c:v>1/15</c:v>
                </c:pt>
                <c:pt idx="9">
                  <c:v>1/16</c:v>
                </c:pt>
                <c:pt idx="10">
                  <c:v>1/19</c:v>
                </c:pt>
                <c:pt idx="11">
                  <c:v>1/20</c:v>
                </c:pt>
                <c:pt idx="12">
                  <c:v>1/21</c:v>
                </c:pt>
                <c:pt idx="13">
                  <c:v>1/22</c:v>
                </c:pt>
                <c:pt idx="14">
                  <c:v>1/23</c:v>
                </c:pt>
                <c:pt idx="15">
                  <c:v>1/26</c:v>
                </c:pt>
                <c:pt idx="16">
                  <c:v>1/27</c:v>
                </c:pt>
                <c:pt idx="17">
                  <c:v>1/28</c:v>
                </c:pt>
                <c:pt idx="18">
                  <c:v>1/29</c:v>
                </c:pt>
                <c:pt idx="19">
                  <c:v>1/30</c:v>
                </c:pt>
              </c:strCache>
            </c:strRef>
          </c:cat>
          <c:val>
            <c:numRef>
              <c:f>'1月'!$C$3:$C$22</c:f>
              <c:numCache>
                <c:formatCode>"¥"#,##0_);\("¥"#,##0\)</c:formatCode>
                <c:ptCount val="20"/>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AE35-4E3A-A975-F87F9194619D}"/>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4</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'4月'!$B$3:$B$24</c:f>
              <c:strCache>
                <c:ptCount val="22"/>
                <c:pt idx="0">
                  <c:v>3/31</c:v>
                </c:pt>
                <c:pt idx="1">
                  <c:v>4/1</c:v>
                </c:pt>
                <c:pt idx="2">
                  <c:v>4/2</c:v>
                </c:pt>
                <c:pt idx="3">
                  <c:v>4/3</c:v>
                </c:pt>
                <c:pt idx="4">
                  <c:v>4/6</c:v>
                </c:pt>
                <c:pt idx="5">
                  <c:v>4/7</c:v>
                </c:pt>
                <c:pt idx="6">
                  <c:v>4/8</c:v>
                </c:pt>
                <c:pt idx="7">
                  <c:v>4/9</c:v>
                </c:pt>
                <c:pt idx="8">
                  <c:v>4/10</c:v>
                </c:pt>
                <c:pt idx="9">
                  <c:v>4/13</c:v>
                </c:pt>
                <c:pt idx="10">
                  <c:v>4/14</c:v>
                </c:pt>
                <c:pt idx="11">
                  <c:v>4/15</c:v>
                </c:pt>
                <c:pt idx="12">
                  <c:v>4/16</c:v>
                </c:pt>
                <c:pt idx="13">
                  <c:v>4/17</c:v>
                </c:pt>
                <c:pt idx="14">
                  <c:v>4/20</c:v>
                </c:pt>
                <c:pt idx="15">
                  <c:v>4/21</c:v>
                </c:pt>
                <c:pt idx="16">
                  <c:v>4/22</c:v>
                </c:pt>
                <c:pt idx="17">
                  <c:v>4/23</c:v>
                </c:pt>
                <c:pt idx="18">
                  <c:v>4/24</c:v>
                </c:pt>
                <c:pt idx="19">
                  <c:v>4/27</c:v>
                </c:pt>
                <c:pt idx="20">
                  <c:v>4/28</c:v>
                </c:pt>
                <c:pt idx="21">
                  <c:v>4/30</c:v>
                </c:pt>
              </c:strCache>
            </c:strRef>
          </c:cat>
          <c:val>
            <c:numRef>
              <c:f>'4月'!$L$3:$L$24</c:f>
              <c:numCache>
                <c:formatCode>"¥"#,##0_);\("¥"#,##0\)</c:formatCode>
                <c:ptCount val="2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0"/>
          <c:extLst>
            <c:ext xmlns:c16="http://schemas.microsoft.com/office/drawing/2014/chart" uri="{C3380CC4-5D6E-409C-BE32-E72D297353CC}">
              <c16:uniqueId val="{00000000-1E61-4DB8-9240-7DA4BCF980B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8071-4513-AF89-4C6405CCAFA7}"/>
              </c:ext>
            </c:extLst>
          </c:dPt>
          <c:cat>
            <c:strRef>
              <c:f>'4月'!$B$3:$B$24</c:f>
              <c:strCache>
                <c:ptCount val="22"/>
                <c:pt idx="0">
                  <c:v>3/31</c:v>
                </c:pt>
                <c:pt idx="1">
                  <c:v>4/1</c:v>
                </c:pt>
                <c:pt idx="2">
                  <c:v>4/2</c:v>
                </c:pt>
                <c:pt idx="3">
                  <c:v>4/3</c:v>
                </c:pt>
                <c:pt idx="4">
                  <c:v>4/6</c:v>
                </c:pt>
                <c:pt idx="5">
                  <c:v>4/7</c:v>
                </c:pt>
                <c:pt idx="6">
                  <c:v>4/8</c:v>
                </c:pt>
                <c:pt idx="7">
                  <c:v>4/9</c:v>
                </c:pt>
                <c:pt idx="8">
                  <c:v>4/10</c:v>
                </c:pt>
                <c:pt idx="9">
                  <c:v>4/13</c:v>
                </c:pt>
                <c:pt idx="10">
                  <c:v>4/14</c:v>
                </c:pt>
                <c:pt idx="11">
                  <c:v>4/15</c:v>
                </c:pt>
                <c:pt idx="12">
                  <c:v>4/16</c:v>
                </c:pt>
                <c:pt idx="13">
                  <c:v>4/17</c:v>
                </c:pt>
                <c:pt idx="14">
                  <c:v>4/20</c:v>
                </c:pt>
                <c:pt idx="15">
                  <c:v>4/21</c:v>
                </c:pt>
                <c:pt idx="16">
                  <c:v>4/22</c:v>
                </c:pt>
                <c:pt idx="17">
                  <c:v>4/23</c:v>
                </c:pt>
                <c:pt idx="18">
                  <c:v>4/24</c:v>
                </c:pt>
                <c:pt idx="19">
                  <c:v>4/27</c:v>
                </c:pt>
                <c:pt idx="20">
                  <c:v>4/28</c:v>
                </c:pt>
                <c:pt idx="21">
                  <c:v>4/30</c:v>
                </c:pt>
              </c:strCache>
            </c:strRef>
          </c:cat>
          <c:val>
            <c:numRef>
              <c:f>'4月'!$C$3:$C$24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4D16-465D-91F1-0E3F99D7BD05}"/>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bg1"/>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'4月'!$B$3:$B$24</c:f>
              <c:strCache>
                <c:ptCount val="22"/>
                <c:pt idx="0">
                  <c:v>3/31</c:v>
                </c:pt>
                <c:pt idx="1">
                  <c:v>4/1</c:v>
                </c:pt>
                <c:pt idx="2">
                  <c:v>4/2</c:v>
                </c:pt>
                <c:pt idx="3">
                  <c:v>4/3</c:v>
                </c:pt>
                <c:pt idx="4">
                  <c:v>4/6</c:v>
                </c:pt>
                <c:pt idx="5">
                  <c:v>4/7</c:v>
                </c:pt>
                <c:pt idx="6">
                  <c:v>4/8</c:v>
                </c:pt>
                <c:pt idx="7">
                  <c:v>4/9</c:v>
                </c:pt>
                <c:pt idx="8">
                  <c:v>4/10</c:v>
                </c:pt>
                <c:pt idx="9">
                  <c:v>4/13</c:v>
                </c:pt>
                <c:pt idx="10">
                  <c:v>4/14</c:v>
                </c:pt>
                <c:pt idx="11">
                  <c:v>4/15</c:v>
                </c:pt>
                <c:pt idx="12">
                  <c:v>4/16</c:v>
                </c:pt>
                <c:pt idx="13">
                  <c:v>4/17</c:v>
                </c:pt>
                <c:pt idx="14">
                  <c:v>4/20</c:v>
                </c:pt>
                <c:pt idx="15">
                  <c:v>4/21</c:v>
                </c:pt>
                <c:pt idx="16">
                  <c:v>4/22</c:v>
                </c:pt>
                <c:pt idx="17">
                  <c:v>4/23</c:v>
                </c:pt>
                <c:pt idx="18">
                  <c:v>4/24</c:v>
                </c:pt>
                <c:pt idx="19">
                  <c:v>4/27</c:v>
                </c:pt>
                <c:pt idx="20">
                  <c:v>4/28</c:v>
                </c:pt>
                <c:pt idx="21">
                  <c:v>4/30</c:v>
                </c:pt>
              </c:strCache>
            </c:strRef>
          </c:cat>
          <c:val>
            <c:numRef>
              <c:f>'4月'!$C$3:$C$24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EE6D-4988-B8EC-B92AD6595668}"/>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5</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'5月'!$B$3:$B$21</c:f>
              <c:strCache>
                <c:ptCount val="19"/>
                <c:pt idx="0">
                  <c:v>4/30</c:v>
                </c:pt>
                <c:pt idx="1">
                  <c:v>5/1</c:v>
                </c:pt>
                <c:pt idx="2">
                  <c:v>5/7</c:v>
                </c:pt>
                <c:pt idx="3">
                  <c:v>5/8</c:v>
                </c:pt>
                <c:pt idx="4">
                  <c:v>5/11</c:v>
                </c:pt>
                <c:pt idx="5">
                  <c:v>5/12</c:v>
                </c:pt>
                <c:pt idx="6">
                  <c:v>5/13</c:v>
                </c:pt>
                <c:pt idx="7">
                  <c:v>5/14</c:v>
                </c:pt>
                <c:pt idx="8">
                  <c:v>5/15</c:v>
                </c:pt>
                <c:pt idx="9">
                  <c:v>5/18</c:v>
                </c:pt>
                <c:pt idx="10">
                  <c:v>5/19</c:v>
                </c:pt>
                <c:pt idx="11">
                  <c:v>5/20</c:v>
                </c:pt>
                <c:pt idx="12">
                  <c:v>5/21</c:v>
                </c:pt>
                <c:pt idx="13">
                  <c:v>5/22</c:v>
                </c:pt>
                <c:pt idx="14">
                  <c:v>5/25</c:v>
                </c:pt>
                <c:pt idx="15">
                  <c:v>5/26</c:v>
                </c:pt>
                <c:pt idx="16">
                  <c:v>5/27</c:v>
                </c:pt>
                <c:pt idx="17">
                  <c:v>5/28</c:v>
                </c:pt>
                <c:pt idx="18">
                  <c:v>5/29</c:v>
                </c:pt>
              </c:strCache>
            </c:strRef>
          </c:cat>
          <c:val>
            <c:numRef>
              <c:f>'5月'!$L$3:$L$21</c:f>
              <c:numCache>
                <c:formatCode>"¥"#,##0_);\("¥"#,##0\)</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0"/>
          <c:extLst>
            <c:ext xmlns:c16="http://schemas.microsoft.com/office/drawing/2014/chart" uri="{C3380CC4-5D6E-409C-BE32-E72D297353CC}">
              <c16:uniqueId val="{00000000-16CA-45A5-9504-6D10719B0859}"/>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33EB-46A1-8C94-8AEE890C1BBA}"/>
              </c:ext>
            </c:extLst>
          </c:dPt>
          <c:cat>
            <c:strRef>
              <c:f>'5月'!$B$3:$B$21</c:f>
              <c:strCache>
                <c:ptCount val="19"/>
                <c:pt idx="0">
                  <c:v>4/30</c:v>
                </c:pt>
                <c:pt idx="1">
                  <c:v>5/1</c:v>
                </c:pt>
                <c:pt idx="2">
                  <c:v>5/7</c:v>
                </c:pt>
                <c:pt idx="3">
                  <c:v>5/8</c:v>
                </c:pt>
                <c:pt idx="4">
                  <c:v>5/11</c:v>
                </c:pt>
                <c:pt idx="5">
                  <c:v>5/12</c:v>
                </c:pt>
                <c:pt idx="6">
                  <c:v>5/13</c:v>
                </c:pt>
                <c:pt idx="7">
                  <c:v>5/14</c:v>
                </c:pt>
                <c:pt idx="8">
                  <c:v>5/15</c:v>
                </c:pt>
                <c:pt idx="9">
                  <c:v>5/18</c:v>
                </c:pt>
                <c:pt idx="10">
                  <c:v>5/19</c:v>
                </c:pt>
                <c:pt idx="11">
                  <c:v>5/20</c:v>
                </c:pt>
                <c:pt idx="12">
                  <c:v>5/21</c:v>
                </c:pt>
                <c:pt idx="13">
                  <c:v>5/22</c:v>
                </c:pt>
                <c:pt idx="14">
                  <c:v>5/25</c:v>
                </c:pt>
                <c:pt idx="15">
                  <c:v>5/26</c:v>
                </c:pt>
                <c:pt idx="16">
                  <c:v>5/27</c:v>
                </c:pt>
                <c:pt idx="17">
                  <c:v>5/28</c:v>
                </c:pt>
                <c:pt idx="18">
                  <c:v>5/29</c:v>
                </c:pt>
              </c:strCache>
            </c:strRef>
          </c:cat>
          <c:val>
            <c:numRef>
              <c:f>'5月'!$C$3:$C$21</c:f>
              <c:numCache>
                <c:formatCode>"¥"#,##0_);\("¥"#,##0\)</c:formatCode>
                <c:ptCount val="19"/>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1"/>
          <c:extLst>
            <c:ext xmlns:c16="http://schemas.microsoft.com/office/drawing/2014/chart" uri="{C3380CC4-5D6E-409C-BE32-E72D297353CC}">
              <c16:uniqueId val="{00000000-82C4-4934-A817-87803E5BC7D6}"/>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'5月'!$B$3:$B$21</c:f>
              <c:strCache>
                <c:ptCount val="19"/>
                <c:pt idx="0">
                  <c:v>4/30</c:v>
                </c:pt>
                <c:pt idx="1">
                  <c:v>5/1</c:v>
                </c:pt>
                <c:pt idx="2">
                  <c:v>5/7</c:v>
                </c:pt>
                <c:pt idx="3">
                  <c:v>5/8</c:v>
                </c:pt>
                <c:pt idx="4">
                  <c:v>5/11</c:v>
                </c:pt>
                <c:pt idx="5">
                  <c:v>5/12</c:v>
                </c:pt>
                <c:pt idx="6">
                  <c:v>5/13</c:v>
                </c:pt>
                <c:pt idx="7">
                  <c:v>5/14</c:v>
                </c:pt>
                <c:pt idx="8">
                  <c:v>5/15</c:v>
                </c:pt>
                <c:pt idx="9">
                  <c:v>5/18</c:v>
                </c:pt>
                <c:pt idx="10">
                  <c:v>5/19</c:v>
                </c:pt>
                <c:pt idx="11">
                  <c:v>5/20</c:v>
                </c:pt>
                <c:pt idx="12">
                  <c:v>5/21</c:v>
                </c:pt>
                <c:pt idx="13">
                  <c:v>5/22</c:v>
                </c:pt>
                <c:pt idx="14">
                  <c:v>5/25</c:v>
                </c:pt>
                <c:pt idx="15">
                  <c:v>5/26</c:v>
                </c:pt>
                <c:pt idx="16">
                  <c:v>5/27</c:v>
                </c:pt>
                <c:pt idx="17">
                  <c:v>5/28</c:v>
                </c:pt>
                <c:pt idx="18">
                  <c:v>5/29</c:v>
                </c:pt>
              </c:strCache>
            </c:strRef>
          </c:cat>
          <c:val>
            <c:numRef>
              <c:f>'5月'!$C$3:$C$21</c:f>
              <c:numCache>
                <c:formatCode>"¥"#,##0_);\("¥"#,##0\)</c:formatCode>
                <c:ptCount val="19"/>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1"/>
          <c:extLst>
            <c:ext xmlns:c16="http://schemas.microsoft.com/office/drawing/2014/chart" uri="{C3380CC4-5D6E-409C-BE32-E72D297353CC}">
              <c16:uniqueId val="{00000000-5E37-4E3A-BE20-2B788DB371F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6</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'6月'!$B$3:$B$25</c:f>
              <c:strCache>
                <c:ptCount val="23"/>
                <c:pt idx="0">
                  <c:v>5/29</c:v>
                </c:pt>
                <c:pt idx="1">
                  <c:v>6/1</c:v>
                </c:pt>
                <c:pt idx="2">
                  <c:v>6/2</c:v>
                </c:pt>
                <c:pt idx="3">
                  <c:v>6/3</c:v>
                </c:pt>
                <c:pt idx="4">
                  <c:v>6/4</c:v>
                </c:pt>
                <c:pt idx="5">
                  <c:v>6/5</c:v>
                </c:pt>
                <c:pt idx="6">
                  <c:v>6/8</c:v>
                </c:pt>
                <c:pt idx="7">
                  <c:v>6/9</c:v>
                </c:pt>
                <c:pt idx="8">
                  <c:v>6/10</c:v>
                </c:pt>
                <c:pt idx="9">
                  <c:v>6/11</c:v>
                </c:pt>
                <c:pt idx="10">
                  <c:v>6/12</c:v>
                </c:pt>
                <c:pt idx="11">
                  <c:v>6/15</c:v>
                </c:pt>
                <c:pt idx="12">
                  <c:v>6/16</c:v>
                </c:pt>
                <c:pt idx="13">
                  <c:v>6/17</c:v>
                </c:pt>
                <c:pt idx="14">
                  <c:v>6/18</c:v>
                </c:pt>
                <c:pt idx="15">
                  <c:v>6/19</c:v>
                </c:pt>
                <c:pt idx="16">
                  <c:v>6/22</c:v>
                </c:pt>
                <c:pt idx="17">
                  <c:v>6/23</c:v>
                </c:pt>
                <c:pt idx="18">
                  <c:v>6/24</c:v>
                </c:pt>
                <c:pt idx="19">
                  <c:v>6/25</c:v>
                </c:pt>
                <c:pt idx="20">
                  <c:v>6/26</c:v>
                </c:pt>
                <c:pt idx="21">
                  <c:v>6/29</c:v>
                </c:pt>
                <c:pt idx="22">
                  <c:v>6/30</c:v>
                </c:pt>
              </c:strCache>
            </c:strRef>
          </c:cat>
          <c:val>
            <c:numRef>
              <c:f>'6月'!$L$3:$L$25</c:f>
              <c:numCache>
                <c:formatCode>"¥"#,##0_);\("¥"#,##0\)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0"/>
          <c:extLst>
            <c:ext xmlns:c16="http://schemas.microsoft.com/office/drawing/2014/chart" uri="{C3380CC4-5D6E-409C-BE32-E72D297353CC}">
              <c16:uniqueId val="{00000000-74B3-49F6-8442-7B081135841F}"/>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F290-40F8-B5CB-3EC73EBD81CE}"/>
              </c:ext>
            </c:extLst>
          </c:dPt>
          <c:cat>
            <c:strRef>
              <c:f>'6月'!$B$3:$B$25</c:f>
              <c:strCache>
                <c:ptCount val="23"/>
                <c:pt idx="0">
                  <c:v>5/29</c:v>
                </c:pt>
                <c:pt idx="1">
                  <c:v>6/1</c:v>
                </c:pt>
                <c:pt idx="2">
                  <c:v>6/2</c:v>
                </c:pt>
                <c:pt idx="3">
                  <c:v>6/3</c:v>
                </c:pt>
                <c:pt idx="4">
                  <c:v>6/4</c:v>
                </c:pt>
                <c:pt idx="5">
                  <c:v>6/5</c:v>
                </c:pt>
                <c:pt idx="6">
                  <c:v>6/8</c:v>
                </c:pt>
                <c:pt idx="7">
                  <c:v>6/9</c:v>
                </c:pt>
                <c:pt idx="8">
                  <c:v>6/10</c:v>
                </c:pt>
                <c:pt idx="9">
                  <c:v>6/11</c:v>
                </c:pt>
                <c:pt idx="10">
                  <c:v>6/12</c:v>
                </c:pt>
                <c:pt idx="11">
                  <c:v>6/15</c:v>
                </c:pt>
                <c:pt idx="12">
                  <c:v>6/16</c:v>
                </c:pt>
                <c:pt idx="13">
                  <c:v>6/17</c:v>
                </c:pt>
                <c:pt idx="14">
                  <c:v>6/18</c:v>
                </c:pt>
                <c:pt idx="15">
                  <c:v>6/19</c:v>
                </c:pt>
                <c:pt idx="16">
                  <c:v>6/22</c:v>
                </c:pt>
                <c:pt idx="17">
                  <c:v>6/23</c:v>
                </c:pt>
                <c:pt idx="18">
                  <c:v>6/24</c:v>
                </c:pt>
                <c:pt idx="19">
                  <c:v>6/25</c:v>
                </c:pt>
                <c:pt idx="20">
                  <c:v>6/26</c:v>
                </c:pt>
                <c:pt idx="21">
                  <c:v>6/29</c:v>
                </c:pt>
                <c:pt idx="22">
                  <c:v>6/30</c:v>
                </c:pt>
              </c:strCache>
            </c:strRef>
          </c:cat>
          <c:val>
            <c:numRef>
              <c:f>'6月'!$C$3:$C$25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AF1E-4C13-86DF-7C6B8DF6F92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bg1"/>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'6月'!$B$3:$B$25</c:f>
              <c:strCache>
                <c:ptCount val="23"/>
                <c:pt idx="0">
                  <c:v>5/29</c:v>
                </c:pt>
                <c:pt idx="1">
                  <c:v>6/1</c:v>
                </c:pt>
                <c:pt idx="2">
                  <c:v>6/2</c:v>
                </c:pt>
                <c:pt idx="3">
                  <c:v>6/3</c:v>
                </c:pt>
                <c:pt idx="4">
                  <c:v>6/4</c:v>
                </c:pt>
                <c:pt idx="5">
                  <c:v>6/5</c:v>
                </c:pt>
                <c:pt idx="6">
                  <c:v>6/8</c:v>
                </c:pt>
                <c:pt idx="7">
                  <c:v>6/9</c:v>
                </c:pt>
                <c:pt idx="8">
                  <c:v>6/10</c:v>
                </c:pt>
                <c:pt idx="9">
                  <c:v>6/11</c:v>
                </c:pt>
                <c:pt idx="10">
                  <c:v>6/12</c:v>
                </c:pt>
                <c:pt idx="11">
                  <c:v>6/15</c:v>
                </c:pt>
                <c:pt idx="12">
                  <c:v>6/16</c:v>
                </c:pt>
                <c:pt idx="13">
                  <c:v>6/17</c:v>
                </c:pt>
                <c:pt idx="14">
                  <c:v>6/18</c:v>
                </c:pt>
                <c:pt idx="15">
                  <c:v>6/19</c:v>
                </c:pt>
                <c:pt idx="16">
                  <c:v>6/22</c:v>
                </c:pt>
                <c:pt idx="17">
                  <c:v>6/23</c:v>
                </c:pt>
                <c:pt idx="18">
                  <c:v>6/24</c:v>
                </c:pt>
                <c:pt idx="19">
                  <c:v>6/25</c:v>
                </c:pt>
                <c:pt idx="20">
                  <c:v>6/26</c:v>
                </c:pt>
                <c:pt idx="21">
                  <c:v>6/29</c:v>
                </c:pt>
                <c:pt idx="22">
                  <c:v>6/30</c:v>
                </c:pt>
              </c:strCache>
            </c:strRef>
          </c:cat>
          <c:val>
            <c:numRef>
              <c:f>'6月'!$C$3:$C$25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821F-49FE-8713-8634BDD8EFC9}"/>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7</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'7月'!$B$3:$B$25</c:f>
              <c:strCache>
                <c:ptCount val="23"/>
                <c:pt idx="0">
                  <c:v>6/30</c:v>
                </c:pt>
                <c:pt idx="1">
                  <c:v>7/1</c:v>
                </c:pt>
                <c:pt idx="2">
                  <c:v>7/2</c:v>
                </c:pt>
                <c:pt idx="3">
                  <c:v>7/3</c:v>
                </c:pt>
                <c:pt idx="4">
                  <c:v>7/6</c:v>
                </c:pt>
                <c:pt idx="5">
                  <c:v>7/7</c:v>
                </c:pt>
                <c:pt idx="6">
                  <c:v>7/8</c:v>
                </c:pt>
                <c:pt idx="7">
                  <c:v>7/9</c:v>
                </c:pt>
                <c:pt idx="8">
                  <c:v>7/10</c:v>
                </c:pt>
                <c:pt idx="9">
                  <c:v>7/13</c:v>
                </c:pt>
                <c:pt idx="10">
                  <c:v>7/14</c:v>
                </c:pt>
                <c:pt idx="11">
                  <c:v>7/15</c:v>
                </c:pt>
                <c:pt idx="12">
                  <c:v>7/16</c:v>
                </c:pt>
                <c:pt idx="13">
                  <c:v>7/17</c:v>
                </c:pt>
                <c:pt idx="14">
                  <c:v>7/21</c:v>
                </c:pt>
                <c:pt idx="15">
                  <c:v>7/22</c:v>
                </c:pt>
                <c:pt idx="16">
                  <c:v>7/23</c:v>
                </c:pt>
                <c:pt idx="17">
                  <c:v>7/24</c:v>
                </c:pt>
                <c:pt idx="18">
                  <c:v>7/27</c:v>
                </c:pt>
                <c:pt idx="19">
                  <c:v>7/28</c:v>
                </c:pt>
                <c:pt idx="20">
                  <c:v>7/29</c:v>
                </c:pt>
                <c:pt idx="21">
                  <c:v>7/30</c:v>
                </c:pt>
                <c:pt idx="22">
                  <c:v>7/31</c:v>
                </c:pt>
              </c:strCache>
            </c:strRef>
          </c:cat>
          <c:val>
            <c:numRef>
              <c:f>'7月'!$L$3:$L$25</c:f>
              <c:numCache>
                <c:formatCode>"¥"#,##0_);\("¥"#,##0\)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0"/>
          <c:extLst>
            <c:ext xmlns:c16="http://schemas.microsoft.com/office/drawing/2014/chart" uri="{C3380CC4-5D6E-409C-BE32-E72D297353CC}">
              <c16:uniqueId val="{00000000-C4A4-4776-99C1-73E9178658A3}"/>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sz="1200" b="1" u="sng"/>
              <a:t>1</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'1月'!$B$3:$B$22</c:f>
              <c:strCache>
                <c:ptCount val="20"/>
                <c:pt idx="0">
                  <c:v>年初</c:v>
                </c:pt>
                <c:pt idx="1">
                  <c:v>1/5</c:v>
                </c:pt>
                <c:pt idx="2">
                  <c:v>1/6</c:v>
                </c:pt>
                <c:pt idx="3">
                  <c:v>1/7</c:v>
                </c:pt>
                <c:pt idx="4">
                  <c:v>1/8</c:v>
                </c:pt>
                <c:pt idx="5">
                  <c:v>1/9</c:v>
                </c:pt>
                <c:pt idx="6">
                  <c:v>1/13</c:v>
                </c:pt>
                <c:pt idx="7">
                  <c:v>1/14</c:v>
                </c:pt>
                <c:pt idx="8">
                  <c:v>1/15</c:v>
                </c:pt>
                <c:pt idx="9">
                  <c:v>1/16</c:v>
                </c:pt>
                <c:pt idx="10">
                  <c:v>1/19</c:v>
                </c:pt>
                <c:pt idx="11">
                  <c:v>1/20</c:v>
                </c:pt>
                <c:pt idx="12">
                  <c:v>1/21</c:v>
                </c:pt>
                <c:pt idx="13">
                  <c:v>1/22</c:v>
                </c:pt>
                <c:pt idx="14">
                  <c:v>1/23</c:v>
                </c:pt>
                <c:pt idx="15">
                  <c:v>1/26</c:v>
                </c:pt>
                <c:pt idx="16">
                  <c:v>1/27</c:v>
                </c:pt>
                <c:pt idx="17">
                  <c:v>1/28</c:v>
                </c:pt>
                <c:pt idx="18">
                  <c:v>1/29</c:v>
                </c:pt>
                <c:pt idx="19">
                  <c:v>1/30</c:v>
                </c:pt>
              </c:strCache>
            </c:strRef>
          </c:cat>
          <c:val>
            <c:numRef>
              <c:f>'1月'!$L$3:$L$22</c:f>
              <c:numCache>
                <c:formatCode>"¥"#,##0_);\("¥"#,##0\)</c:formatCode>
                <c:ptCount val="20"/>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AF8C-4CD4-8177-E914738B4DD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8273-44E6-9528-FC6959F74272}"/>
              </c:ext>
            </c:extLst>
          </c:dPt>
          <c:cat>
            <c:strRef>
              <c:f>'7月'!$B$3:$B$25</c:f>
              <c:strCache>
                <c:ptCount val="23"/>
                <c:pt idx="0">
                  <c:v>6/30</c:v>
                </c:pt>
                <c:pt idx="1">
                  <c:v>7/1</c:v>
                </c:pt>
                <c:pt idx="2">
                  <c:v>7/2</c:v>
                </c:pt>
                <c:pt idx="3">
                  <c:v>7/3</c:v>
                </c:pt>
                <c:pt idx="4">
                  <c:v>7/6</c:v>
                </c:pt>
                <c:pt idx="5">
                  <c:v>7/7</c:v>
                </c:pt>
                <c:pt idx="6">
                  <c:v>7/8</c:v>
                </c:pt>
                <c:pt idx="7">
                  <c:v>7/9</c:v>
                </c:pt>
                <c:pt idx="8">
                  <c:v>7/10</c:v>
                </c:pt>
                <c:pt idx="9">
                  <c:v>7/13</c:v>
                </c:pt>
                <c:pt idx="10">
                  <c:v>7/14</c:v>
                </c:pt>
                <c:pt idx="11">
                  <c:v>7/15</c:v>
                </c:pt>
                <c:pt idx="12">
                  <c:v>7/16</c:v>
                </c:pt>
                <c:pt idx="13">
                  <c:v>7/17</c:v>
                </c:pt>
                <c:pt idx="14">
                  <c:v>7/21</c:v>
                </c:pt>
                <c:pt idx="15">
                  <c:v>7/22</c:v>
                </c:pt>
                <c:pt idx="16">
                  <c:v>7/23</c:v>
                </c:pt>
                <c:pt idx="17">
                  <c:v>7/24</c:v>
                </c:pt>
                <c:pt idx="18">
                  <c:v>7/27</c:v>
                </c:pt>
                <c:pt idx="19">
                  <c:v>7/28</c:v>
                </c:pt>
                <c:pt idx="20">
                  <c:v>7/29</c:v>
                </c:pt>
                <c:pt idx="21">
                  <c:v>7/30</c:v>
                </c:pt>
                <c:pt idx="22">
                  <c:v>7/31</c:v>
                </c:pt>
              </c:strCache>
            </c:strRef>
          </c:cat>
          <c:val>
            <c:numRef>
              <c:f>'7月'!$C$3:$C$25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3C54-4CC6-978D-6393CC8AE50E}"/>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'7月'!$B$3:$B$25</c:f>
              <c:strCache>
                <c:ptCount val="23"/>
                <c:pt idx="0">
                  <c:v>6/30</c:v>
                </c:pt>
                <c:pt idx="1">
                  <c:v>7/1</c:v>
                </c:pt>
                <c:pt idx="2">
                  <c:v>7/2</c:v>
                </c:pt>
                <c:pt idx="3">
                  <c:v>7/3</c:v>
                </c:pt>
                <c:pt idx="4">
                  <c:v>7/6</c:v>
                </c:pt>
                <c:pt idx="5">
                  <c:v>7/7</c:v>
                </c:pt>
                <c:pt idx="6">
                  <c:v>7/8</c:v>
                </c:pt>
                <c:pt idx="7">
                  <c:v>7/9</c:v>
                </c:pt>
                <c:pt idx="8">
                  <c:v>7/10</c:v>
                </c:pt>
                <c:pt idx="9">
                  <c:v>7/13</c:v>
                </c:pt>
                <c:pt idx="10">
                  <c:v>7/14</c:v>
                </c:pt>
                <c:pt idx="11">
                  <c:v>7/15</c:v>
                </c:pt>
                <c:pt idx="12">
                  <c:v>7/16</c:v>
                </c:pt>
                <c:pt idx="13">
                  <c:v>7/17</c:v>
                </c:pt>
                <c:pt idx="14">
                  <c:v>7/21</c:v>
                </c:pt>
                <c:pt idx="15">
                  <c:v>7/22</c:v>
                </c:pt>
                <c:pt idx="16">
                  <c:v>7/23</c:v>
                </c:pt>
                <c:pt idx="17">
                  <c:v>7/24</c:v>
                </c:pt>
                <c:pt idx="18">
                  <c:v>7/27</c:v>
                </c:pt>
                <c:pt idx="19">
                  <c:v>7/28</c:v>
                </c:pt>
                <c:pt idx="20">
                  <c:v>7/29</c:v>
                </c:pt>
                <c:pt idx="21">
                  <c:v>7/30</c:v>
                </c:pt>
                <c:pt idx="22">
                  <c:v>7/31</c:v>
                </c:pt>
              </c:strCache>
            </c:strRef>
          </c:cat>
          <c:val>
            <c:numRef>
              <c:f>'7月'!$C$3:$C$25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A512-4B4E-A158-F7F03AEF3D6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8</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'8月'!$B$3:$B$23</c:f>
              <c:strCache>
                <c:ptCount val="21"/>
                <c:pt idx="0">
                  <c:v>7/31</c:v>
                </c:pt>
                <c:pt idx="1">
                  <c:v>8/3</c:v>
                </c:pt>
                <c:pt idx="2">
                  <c:v>8/4</c:v>
                </c:pt>
                <c:pt idx="3">
                  <c:v>8/5</c:v>
                </c:pt>
                <c:pt idx="4">
                  <c:v>8/6</c:v>
                </c:pt>
                <c:pt idx="5">
                  <c:v>8/7</c:v>
                </c:pt>
                <c:pt idx="6">
                  <c:v>8/10</c:v>
                </c:pt>
                <c:pt idx="7">
                  <c:v>8/12</c:v>
                </c:pt>
                <c:pt idx="8">
                  <c:v>8/13</c:v>
                </c:pt>
                <c:pt idx="9">
                  <c:v>8/14</c:v>
                </c:pt>
                <c:pt idx="10">
                  <c:v>8/17</c:v>
                </c:pt>
                <c:pt idx="11">
                  <c:v>8/18</c:v>
                </c:pt>
                <c:pt idx="12">
                  <c:v>8/19</c:v>
                </c:pt>
                <c:pt idx="13">
                  <c:v>8/20</c:v>
                </c:pt>
                <c:pt idx="14">
                  <c:v>8/21</c:v>
                </c:pt>
                <c:pt idx="15">
                  <c:v>8/24</c:v>
                </c:pt>
                <c:pt idx="16">
                  <c:v>8/25</c:v>
                </c:pt>
                <c:pt idx="17">
                  <c:v>8/26</c:v>
                </c:pt>
                <c:pt idx="18">
                  <c:v>8/27</c:v>
                </c:pt>
                <c:pt idx="19">
                  <c:v>8/28</c:v>
                </c:pt>
                <c:pt idx="20">
                  <c:v>8/31</c:v>
                </c:pt>
              </c:strCache>
            </c:strRef>
          </c:cat>
          <c:val>
            <c:numRef>
              <c:f>'8月'!$L$3:$L$23</c:f>
              <c:numCache>
                <c:formatCode>"¥"#,##0_);\("¥"#,##0\)</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val>
          <c:smooth val="0"/>
          <c:extLst>
            <c:ext xmlns:c16="http://schemas.microsoft.com/office/drawing/2014/chart" uri="{C3380CC4-5D6E-409C-BE32-E72D297353CC}">
              <c16:uniqueId val="{00000000-221E-499C-9238-9A39F43DD716}"/>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D86A-45DA-8CD8-0B0CB66CBBCF}"/>
              </c:ext>
            </c:extLst>
          </c:dPt>
          <c:cat>
            <c:strRef>
              <c:f>'8月'!$B$3:$B$23</c:f>
              <c:strCache>
                <c:ptCount val="21"/>
                <c:pt idx="0">
                  <c:v>7/31</c:v>
                </c:pt>
                <c:pt idx="1">
                  <c:v>8/3</c:v>
                </c:pt>
                <c:pt idx="2">
                  <c:v>8/4</c:v>
                </c:pt>
                <c:pt idx="3">
                  <c:v>8/5</c:v>
                </c:pt>
                <c:pt idx="4">
                  <c:v>8/6</c:v>
                </c:pt>
                <c:pt idx="5">
                  <c:v>8/7</c:v>
                </c:pt>
                <c:pt idx="6">
                  <c:v>8/10</c:v>
                </c:pt>
                <c:pt idx="7">
                  <c:v>8/12</c:v>
                </c:pt>
                <c:pt idx="8">
                  <c:v>8/13</c:v>
                </c:pt>
                <c:pt idx="9">
                  <c:v>8/14</c:v>
                </c:pt>
                <c:pt idx="10">
                  <c:v>8/17</c:v>
                </c:pt>
                <c:pt idx="11">
                  <c:v>8/18</c:v>
                </c:pt>
                <c:pt idx="12">
                  <c:v>8/19</c:v>
                </c:pt>
                <c:pt idx="13">
                  <c:v>8/20</c:v>
                </c:pt>
                <c:pt idx="14">
                  <c:v>8/21</c:v>
                </c:pt>
                <c:pt idx="15">
                  <c:v>8/24</c:v>
                </c:pt>
                <c:pt idx="16">
                  <c:v>8/25</c:v>
                </c:pt>
                <c:pt idx="17">
                  <c:v>8/26</c:v>
                </c:pt>
                <c:pt idx="18">
                  <c:v>8/27</c:v>
                </c:pt>
                <c:pt idx="19">
                  <c:v>8/28</c:v>
                </c:pt>
                <c:pt idx="20">
                  <c:v>8/31</c:v>
                </c:pt>
              </c:strCache>
            </c:strRef>
          </c:cat>
          <c:val>
            <c:numRef>
              <c:f>'8月'!$C$3:$C$23</c:f>
              <c:numCache>
                <c:formatCode>"¥"#,##0_);\("¥"#,##0\)</c:formatCode>
                <c:ptCount val="21"/>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val>
          <c:smooth val="1"/>
          <c:extLst>
            <c:ext xmlns:c16="http://schemas.microsoft.com/office/drawing/2014/chart" uri="{C3380CC4-5D6E-409C-BE32-E72D297353CC}">
              <c16:uniqueId val="{00000000-C310-4E98-A0DB-4365530207D5}"/>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'8月'!$B$3:$B$23</c:f>
              <c:strCache>
                <c:ptCount val="21"/>
                <c:pt idx="0">
                  <c:v>7/31</c:v>
                </c:pt>
                <c:pt idx="1">
                  <c:v>8/3</c:v>
                </c:pt>
                <c:pt idx="2">
                  <c:v>8/4</c:v>
                </c:pt>
                <c:pt idx="3">
                  <c:v>8/5</c:v>
                </c:pt>
                <c:pt idx="4">
                  <c:v>8/6</c:v>
                </c:pt>
                <c:pt idx="5">
                  <c:v>8/7</c:v>
                </c:pt>
                <c:pt idx="6">
                  <c:v>8/10</c:v>
                </c:pt>
                <c:pt idx="7">
                  <c:v>8/12</c:v>
                </c:pt>
                <c:pt idx="8">
                  <c:v>8/13</c:v>
                </c:pt>
                <c:pt idx="9">
                  <c:v>8/14</c:v>
                </c:pt>
                <c:pt idx="10">
                  <c:v>8/17</c:v>
                </c:pt>
                <c:pt idx="11">
                  <c:v>8/18</c:v>
                </c:pt>
                <c:pt idx="12">
                  <c:v>8/19</c:v>
                </c:pt>
                <c:pt idx="13">
                  <c:v>8/20</c:v>
                </c:pt>
                <c:pt idx="14">
                  <c:v>8/21</c:v>
                </c:pt>
                <c:pt idx="15">
                  <c:v>8/24</c:v>
                </c:pt>
                <c:pt idx="16">
                  <c:v>8/25</c:v>
                </c:pt>
                <c:pt idx="17">
                  <c:v>8/26</c:v>
                </c:pt>
                <c:pt idx="18">
                  <c:v>8/27</c:v>
                </c:pt>
                <c:pt idx="19">
                  <c:v>8/28</c:v>
                </c:pt>
                <c:pt idx="20">
                  <c:v>8/31</c:v>
                </c:pt>
              </c:strCache>
            </c:strRef>
          </c:cat>
          <c:val>
            <c:numRef>
              <c:f>'8月'!$C$3:$C$23</c:f>
              <c:numCache>
                <c:formatCode>"¥"#,##0_);\("¥"#,##0\)</c:formatCode>
                <c:ptCount val="21"/>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val>
          <c:smooth val="1"/>
          <c:extLst>
            <c:ext xmlns:c16="http://schemas.microsoft.com/office/drawing/2014/chart" uri="{C3380CC4-5D6E-409C-BE32-E72D297353CC}">
              <c16:uniqueId val="{00000000-743E-411B-9D32-D85CFABFA5FA}"/>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9</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'9月'!$B$3:$B$22</c:f>
              <c:strCache>
                <c:ptCount val="20"/>
                <c:pt idx="0">
                  <c:v>8/31</c:v>
                </c:pt>
                <c:pt idx="1">
                  <c:v>9/1</c:v>
                </c:pt>
                <c:pt idx="2">
                  <c:v>9/2</c:v>
                </c:pt>
                <c:pt idx="3">
                  <c:v>9/3</c:v>
                </c:pt>
                <c:pt idx="4">
                  <c:v>9/4</c:v>
                </c:pt>
                <c:pt idx="5">
                  <c:v>9/7</c:v>
                </c:pt>
                <c:pt idx="6">
                  <c:v>9/8</c:v>
                </c:pt>
                <c:pt idx="7">
                  <c:v>9/9</c:v>
                </c:pt>
                <c:pt idx="8">
                  <c:v>9/10</c:v>
                </c:pt>
                <c:pt idx="9">
                  <c:v>9/11</c:v>
                </c:pt>
                <c:pt idx="10">
                  <c:v>9/14</c:v>
                </c:pt>
                <c:pt idx="11">
                  <c:v>9/15</c:v>
                </c:pt>
                <c:pt idx="12">
                  <c:v>9/16</c:v>
                </c:pt>
                <c:pt idx="13">
                  <c:v>9/17</c:v>
                </c:pt>
                <c:pt idx="14">
                  <c:v>9/18</c:v>
                </c:pt>
                <c:pt idx="15">
                  <c:v>9/24</c:v>
                </c:pt>
                <c:pt idx="16">
                  <c:v>9/25</c:v>
                </c:pt>
                <c:pt idx="17">
                  <c:v>9/28</c:v>
                </c:pt>
                <c:pt idx="18">
                  <c:v>9/29</c:v>
                </c:pt>
                <c:pt idx="19">
                  <c:v>9/30</c:v>
                </c:pt>
              </c:strCache>
            </c:strRef>
          </c:cat>
          <c:val>
            <c:numRef>
              <c:f>'9月'!$L$3:$L$22</c:f>
              <c:numCache>
                <c:formatCode>"¥"#,##0_);\("¥"#,##0\)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680F-4E8B-B50D-26F5FA33CFC8}"/>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E6E7-444F-86C6-E8E6CB2CA544}"/>
              </c:ext>
            </c:extLst>
          </c:dPt>
          <c:cat>
            <c:strRef>
              <c:f>'9月'!$B$3:$B$22</c:f>
              <c:strCache>
                <c:ptCount val="20"/>
                <c:pt idx="0">
                  <c:v>8/31</c:v>
                </c:pt>
                <c:pt idx="1">
                  <c:v>9/1</c:v>
                </c:pt>
                <c:pt idx="2">
                  <c:v>9/2</c:v>
                </c:pt>
                <c:pt idx="3">
                  <c:v>9/3</c:v>
                </c:pt>
                <c:pt idx="4">
                  <c:v>9/4</c:v>
                </c:pt>
                <c:pt idx="5">
                  <c:v>9/7</c:v>
                </c:pt>
                <c:pt idx="6">
                  <c:v>9/8</c:v>
                </c:pt>
                <c:pt idx="7">
                  <c:v>9/9</c:v>
                </c:pt>
                <c:pt idx="8">
                  <c:v>9/10</c:v>
                </c:pt>
                <c:pt idx="9">
                  <c:v>9/11</c:v>
                </c:pt>
                <c:pt idx="10">
                  <c:v>9/14</c:v>
                </c:pt>
                <c:pt idx="11">
                  <c:v>9/15</c:v>
                </c:pt>
                <c:pt idx="12">
                  <c:v>9/16</c:v>
                </c:pt>
                <c:pt idx="13">
                  <c:v>9/17</c:v>
                </c:pt>
                <c:pt idx="14">
                  <c:v>9/18</c:v>
                </c:pt>
                <c:pt idx="15">
                  <c:v>9/24</c:v>
                </c:pt>
                <c:pt idx="16">
                  <c:v>9/25</c:v>
                </c:pt>
                <c:pt idx="17">
                  <c:v>9/28</c:v>
                </c:pt>
                <c:pt idx="18">
                  <c:v>9/29</c:v>
                </c:pt>
                <c:pt idx="19">
                  <c:v>9/30</c:v>
                </c:pt>
              </c:strCache>
            </c:strRef>
          </c:cat>
          <c:val>
            <c:numRef>
              <c:f>'9月'!$C$3:$C$22</c:f>
              <c:numCache>
                <c:formatCode>"¥"#,##0_);\("¥"#,##0\)</c:formatCode>
                <c:ptCount val="20"/>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388D-40C8-8BE4-B56B168F0212}"/>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'9月'!$B$3:$B$22</c:f>
              <c:strCache>
                <c:ptCount val="20"/>
                <c:pt idx="0">
                  <c:v>8/31</c:v>
                </c:pt>
                <c:pt idx="1">
                  <c:v>9/1</c:v>
                </c:pt>
                <c:pt idx="2">
                  <c:v>9/2</c:v>
                </c:pt>
                <c:pt idx="3">
                  <c:v>9/3</c:v>
                </c:pt>
                <c:pt idx="4">
                  <c:v>9/4</c:v>
                </c:pt>
                <c:pt idx="5">
                  <c:v>9/7</c:v>
                </c:pt>
                <c:pt idx="6">
                  <c:v>9/8</c:v>
                </c:pt>
                <c:pt idx="7">
                  <c:v>9/9</c:v>
                </c:pt>
                <c:pt idx="8">
                  <c:v>9/10</c:v>
                </c:pt>
                <c:pt idx="9">
                  <c:v>9/11</c:v>
                </c:pt>
                <c:pt idx="10">
                  <c:v>9/14</c:v>
                </c:pt>
                <c:pt idx="11">
                  <c:v>9/15</c:v>
                </c:pt>
                <c:pt idx="12">
                  <c:v>9/16</c:v>
                </c:pt>
                <c:pt idx="13">
                  <c:v>9/17</c:v>
                </c:pt>
                <c:pt idx="14">
                  <c:v>9/18</c:v>
                </c:pt>
                <c:pt idx="15">
                  <c:v>9/24</c:v>
                </c:pt>
                <c:pt idx="16">
                  <c:v>9/25</c:v>
                </c:pt>
                <c:pt idx="17">
                  <c:v>9/28</c:v>
                </c:pt>
                <c:pt idx="18">
                  <c:v>9/29</c:v>
                </c:pt>
                <c:pt idx="19">
                  <c:v>9/30</c:v>
                </c:pt>
              </c:strCache>
            </c:strRef>
          </c:cat>
          <c:val>
            <c:numRef>
              <c:f>'9月'!$C$3:$C$22</c:f>
              <c:numCache>
                <c:formatCode>"¥"#,##0_);\("¥"#,##0\)</c:formatCode>
                <c:ptCount val="20"/>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B75B-4C8B-ABBC-E157031274F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10</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'10月'!$B$3:$B$24</c:f>
              <c:strCache>
                <c:ptCount val="22"/>
                <c:pt idx="0">
                  <c:v>9/30</c:v>
                </c:pt>
                <c:pt idx="1">
                  <c:v>10/1</c:v>
                </c:pt>
                <c:pt idx="2">
                  <c:v>10/2</c:v>
                </c:pt>
                <c:pt idx="3">
                  <c:v>10/5</c:v>
                </c:pt>
                <c:pt idx="4">
                  <c:v>10/6</c:v>
                </c:pt>
                <c:pt idx="5">
                  <c:v>10/7</c:v>
                </c:pt>
                <c:pt idx="6">
                  <c:v>10/8</c:v>
                </c:pt>
                <c:pt idx="7">
                  <c:v>10/9</c:v>
                </c:pt>
                <c:pt idx="8">
                  <c:v>10/13</c:v>
                </c:pt>
                <c:pt idx="9">
                  <c:v>10/14</c:v>
                </c:pt>
                <c:pt idx="10">
                  <c:v>10/15</c:v>
                </c:pt>
                <c:pt idx="11">
                  <c:v>10/16</c:v>
                </c:pt>
                <c:pt idx="12">
                  <c:v>10/19</c:v>
                </c:pt>
                <c:pt idx="13">
                  <c:v>10/20</c:v>
                </c:pt>
                <c:pt idx="14">
                  <c:v>10/21</c:v>
                </c:pt>
                <c:pt idx="15">
                  <c:v>10/22</c:v>
                </c:pt>
                <c:pt idx="16">
                  <c:v>10/23</c:v>
                </c:pt>
                <c:pt idx="17">
                  <c:v>10/26</c:v>
                </c:pt>
                <c:pt idx="18">
                  <c:v>10/27</c:v>
                </c:pt>
                <c:pt idx="19">
                  <c:v>10/28</c:v>
                </c:pt>
                <c:pt idx="20">
                  <c:v>10/29</c:v>
                </c:pt>
                <c:pt idx="21">
                  <c:v>10/30</c:v>
                </c:pt>
              </c:strCache>
            </c:strRef>
          </c:cat>
          <c:val>
            <c:numRef>
              <c:f>'10月'!$L$3:$L$24</c:f>
              <c:numCache>
                <c:formatCode>"¥"#,##0_);\("¥"#,##0\)</c:formatCode>
                <c:ptCount val="2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0"/>
          <c:extLst>
            <c:ext xmlns:c16="http://schemas.microsoft.com/office/drawing/2014/chart" uri="{C3380CC4-5D6E-409C-BE32-E72D297353CC}">
              <c16:uniqueId val="{00000000-4CE7-4B55-8DC7-0D9420668CBC}"/>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9283-474A-A905-50305E70F4A5}"/>
              </c:ext>
            </c:extLst>
          </c:dPt>
          <c:cat>
            <c:strRef>
              <c:f>'10月'!$B$3:$B$24</c:f>
              <c:strCache>
                <c:ptCount val="22"/>
                <c:pt idx="0">
                  <c:v>9/30</c:v>
                </c:pt>
                <c:pt idx="1">
                  <c:v>10/1</c:v>
                </c:pt>
                <c:pt idx="2">
                  <c:v>10/2</c:v>
                </c:pt>
                <c:pt idx="3">
                  <c:v>10/5</c:v>
                </c:pt>
                <c:pt idx="4">
                  <c:v>10/6</c:v>
                </c:pt>
                <c:pt idx="5">
                  <c:v>10/7</c:v>
                </c:pt>
                <c:pt idx="6">
                  <c:v>10/8</c:v>
                </c:pt>
                <c:pt idx="7">
                  <c:v>10/9</c:v>
                </c:pt>
                <c:pt idx="8">
                  <c:v>10/13</c:v>
                </c:pt>
                <c:pt idx="9">
                  <c:v>10/14</c:v>
                </c:pt>
                <c:pt idx="10">
                  <c:v>10/15</c:v>
                </c:pt>
                <c:pt idx="11">
                  <c:v>10/16</c:v>
                </c:pt>
                <c:pt idx="12">
                  <c:v>10/19</c:v>
                </c:pt>
                <c:pt idx="13">
                  <c:v>10/20</c:v>
                </c:pt>
                <c:pt idx="14">
                  <c:v>10/21</c:v>
                </c:pt>
                <c:pt idx="15">
                  <c:v>10/22</c:v>
                </c:pt>
                <c:pt idx="16">
                  <c:v>10/23</c:v>
                </c:pt>
                <c:pt idx="17">
                  <c:v>10/26</c:v>
                </c:pt>
                <c:pt idx="18">
                  <c:v>10/27</c:v>
                </c:pt>
                <c:pt idx="19">
                  <c:v>10/28</c:v>
                </c:pt>
                <c:pt idx="20">
                  <c:v>10/29</c:v>
                </c:pt>
                <c:pt idx="21">
                  <c:v>10/30</c:v>
                </c:pt>
              </c:strCache>
            </c:strRef>
          </c:cat>
          <c:val>
            <c:numRef>
              <c:f>'10月'!$C$3:$C$24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816D-4DF8-AA49-18B14804A58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6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'1月'!$B$3:$B$22</c:f>
              <c:strCache>
                <c:ptCount val="20"/>
                <c:pt idx="0">
                  <c:v>年初</c:v>
                </c:pt>
                <c:pt idx="1">
                  <c:v>1/5</c:v>
                </c:pt>
                <c:pt idx="2">
                  <c:v>1/6</c:v>
                </c:pt>
                <c:pt idx="3">
                  <c:v>1/7</c:v>
                </c:pt>
                <c:pt idx="4">
                  <c:v>1/8</c:v>
                </c:pt>
                <c:pt idx="5">
                  <c:v>1/9</c:v>
                </c:pt>
                <c:pt idx="6">
                  <c:v>1/13</c:v>
                </c:pt>
                <c:pt idx="7">
                  <c:v>1/14</c:v>
                </c:pt>
                <c:pt idx="8">
                  <c:v>1/15</c:v>
                </c:pt>
                <c:pt idx="9">
                  <c:v>1/16</c:v>
                </c:pt>
                <c:pt idx="10">
                  <c:v>1/19</c:v>
                </c:pt>
                <c:pt idx="11">
                  <c:v>1/20</c:v>
                </c:pt>
                <c:pt idx="12">
                  <c:v>1/21</c:v>
                </c:pt>
                <c:pt idx="13">
                  <c:v>1/22</c:v>
                </c:pt>
                <c:pt idx="14">
                  <c:v>1/23</c:v>
                </c:pt>
                <c:pt idx="15">
                  <c:v>1/26</c:v>
                </c:pt>
                <c:pt idx="16">
                  <c:v>1/27</c:v>
                </c:pt>
                <c:pt idx="17">
                  <c:v>1/28</c:v>
                </c:pt>
                <c:pt idx="18">
                  <c:v>1/29</c:v>
                </c:pt>
                <c:pt idx="19">
                  <c:v>1/30</c:v>
                </c:pt>
              </c:strCache>
            </c:strRef>
          </c:cat>
          <c:val>
            <c:numRef>
              <c:f>'1月'!$C$3:$C$22</c:f>
              <c:numCache>
                <c:formatCode>"¥"#,##0_);\("¥"#,##0\)</c:formatCode>
                <c:ptCount val="20"/>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8A9C-4560-A9EB-6D60FACD616F}"/>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'10月'!$B$3:$B$24</c:f>
              <c:strCache>
                <c:ptCount val="22"/>
                <c:pt idx="0">
                  <c:v>9/30</c:v>
                </c:pt>
                <c:pt idx="1">
                  <c:v>10/1</c:v>
                </c:pt>
                <c:pt idx="2">
                  <c:v>10/2</c:v>
                </c:pt>
                <c:pt idx="3">
                  <c:v>10/5</c:v>
                </c:pt>
                <c:pt idx="4">
                  <c:v>10/6</c:v>
                </c:pt>
                <c:pt idx="5">
                  <c:v>10/7</c:v>
                </c:pt>
                <c:pt idx="6">
                  <c:v>10/8</c:v>
                </c:pt>
                <c:pt idx="7">
                  <c:v>10/9</c:v>
                </c:pt>
                <c:pt idx="8">
                  <c:v>10/13</c:v>
                </c:pt>
                <c:pt idx="9">
                  <c:v>10/14</c:v>
                </c:pt>
                <c:pt idx="10">
                  <c:v>10/15</c:v>
                </c:pt>
                <c:pt idx="11">
                  <c:v>10/16</c:v>
                </c:pt>
                <c:pt idx="12">
                  <c:v>10/19</c:v>
                </c:pt>
                <c:pt idx="13">
                  <c:v>10/20</c:v>
                </c:pt>
                <c:pt idx="14">
                  <c:v>10/21</c:v>
                </c:pt>
                <c:pt idx="15">
                  <c:v>10/22</c:v>
                </c:pt>
                <c:pt idx="16">
                  <c:v>10/23</c:v>
                </c:pt>
                <c:pt idx="17">
                  <c:v>10/26</c:v>
                </c:pt>
                <c:pt idx="18">
                  <c:v>10/27</c:v>
                </c:pt>
                <c:pt idx="19">
                  <c:v>10/28</c:v>
                </c:pt>
                <c:pt idx="20">
                  <c:v>10/29</c:v>
                </c:pt>
                <c:pt idx="21">
                  <c:v>10/30</c:v>
                </c:pt>
              </c:strCache>
            </c:strRef>
          </c:cat>
          <c:val>
            <c:numRef>
              <c:f>'10月'!$C$3:$C$24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674F-4348-822C-6130461F822B}"/>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6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11</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'11月'!$B$3:$B$22</c:f>
              <c:strCache>
                <c:ptCount val="20"/>
                <c:pt idx="0">
                  <c:v>10/30</c:v>
                </c:pt>
                <c:pt idx="1">
                  <c:v>11/2</c:v>
                </c:pt>
                <c:pt idx="2">
                  <c:v>11/4</c:v>
                </c:pt>
                <c:pt idx="3">
                  <c:v>11/5</c:v>
                </c:pt>
                <c:pt idx="4">
                  <c:v>11/6</c:v>
                </c:pt>
                <c:pt idx="5">
                  <c:v>11/9</c:v>
                </c:pt>
                <c:pt idx="6">
                  <c:v>11/10</c:v>
                </c:pt>
                <c:pt idx="7">
                  <c:v>11/11</c:v>
                </c:pt>
                <c:pt idx="8">
                  <c:v>11/12</c:v>
                </c:pt>
                <c:pt idx="9">
                  <c:v>11/13</c:v>
                </c:pt>
                <c:pt idx="10">
                  <c:v>11/16</c:v>
                </c:pt>
                <c:pt idx="11">
                  <c:v>11/17</c:v>
                </c:pt>
                <c:pt idx="12">
                  <c:v>11/18</c:v>
                </c:pt>
                <c:pt idx="13">
                  <c:v>11/19</c:v>
                </c:pt>
                <c:pt idx="14">
                  <c:v>11/20</c:v>
                </c:pt>
                <c:pt idx="15">
                  <c:v>11/24</c:v>
                </c:pt>
                <c:pt idx="16">
                  <c:v>11/25</c:v>
                </c:pt>
                <c:pt idx="17">
                  <c:v>11/26</c:v>
                </c:pt>
                <c:pt idx="18">
                  <c:v>11/27</c:v>
                </c:pt>
                <c:pt idx="19">
                  <c:v>11/30</c:v>
                </c:pt>
              </c:strCache>
            </c:strRef>
          </c:cat>
          <c:val>
            <c:numRef>
              <c:f>'11月'!$L$3:$L$22</c:f>
              <c:numCache>
                <c:formatCode>"¥"#,##0_);\("¥"#,##0\)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0"/>
          <c:extLst>
            <c:ext xmlns:c16="http://schemas.microsoft.com/office/drawing/2014/chart" uri="{C3380CC4-5D6E-409C-BE32-E72D297353CC}">
              <c16:uniqueId val="{00000000-3E45-4F86-969A-74EB9CC49B4A}"/>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1908-40B4-B6FA-41555ACBDB5B}"/>
              </c:ext>
            </c:extLst>
          </c:dPt>
          <c:cat>
            <c:strRef>
              <c:f>'11月'!$B$3:$B$22</c:f>
              <c:strCache>
                <c:ptCount val="20"/>
                <c:pt idx="0">
                  <c:v>10/30</c:v>
                </c:pt>
                <c:pt idx="1">
                  <c:v>11/2</c:v>
                </c:pt>
                <c:pt idx="2">
                  <c:v>11/4</c:v>
                </c:pt>
                <c:pt idx="3">
                  <c:v>11/5</c:v>
                </c:pt>
                <c:pt idx="4">
                  <c:v>11/6</c:v>
                </c:pt>
                <c:pt idx="5">
                  <c:v>11/9</c:v>
                </c:pt>
                <c:pt idx="6">
                  <c:v>11/10</c:v>
                </c:pt>
                <c:pt idx="7">
                  <c:v>11/11</c:v>
                </c:pt>
                <c:pt idx="8">
                  <c:v>11/12</c:v>
                </c:pt>
                <c:pt idx="9">
                  <c:v>11/13</c:v>
                </c:pt>
                <c:pt idx="10">
                  <c:v>11/16</c:v>
                </c:pt>
                <c:pt idx="11">
                  <c:v>11/17</c:v>
                </c:pt>
                <c:pt idx="12">
                  <c:v>11/18</c:v>
                </c:pt>
                <c:pt idx="13">
                  <c:v>11/19</c:v>
                </c:pt>
                <c:pt idx="14">
                  <c:v>11/20</c:v>
                </c:pt>
                <c:pt idx="15">
                  <c:v>11/24</c:v>
                </c:pt>
                <c:pt idx="16">
                  <c:v>11/25</c:v>
                </c:pt>
                <c:pt idx="17">
                  <c:v>11/26</c:v>
                </c:pt>
                <c:pt idx="18">
                  <c:v>11/27</c:v>
                </c:pt>
                <c:pt idx="19">
                  <c:v>11/30</c:v>
                </c:pt>
              </c:strCache>
            </c:strRef>
          </c:cat>
          <c:val>
            <c:numRef>
              <c:f>'11月'!$C$3:$C$22</c:f>
              <c:numCache>
                <c:formatCode>"¥"#,##0_);\("¥"#,##0\)</c:formatCode>
                <c:ptCount val="20"/>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B0CA-4E12-95FE-70FAFB3CFE65}"/>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bg1"/>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'11月'!$B$3:$B$22</c:f>
              <c:strCache>
                <c:ptCount val="20"/>
                <c:pt idx="0">
                  <c:v>10/30</c:v>
                </c:pt>
                <c:pt idx="1">
                  <c:v>11/2</c:v>
                </c:pt>
                <c:pt idx="2">
                  <c:v>11/4</c:v>
                </c:pt>
                <c:pt idx="3">
                  <c:v>11/5</c:v>
                </c:pt>
                <c:pt idx="4">
                  <c:v>11/6</c:v>
                </c:pt>
                <c:pt idx="5">
                  <c:v>11/9</c:v>
                </c:pt>
                <c:pt idx="6">
                  <c:v>11/10</c:v>
                </c:pt>
                <c:pt idx="7">
                  <c:v>11/11</c:v>
                </c:pt>
                <c:pt idx="8">
                  <c:v>11/12</c:v>
                </c:pt>
                <c:pt idx="9">
                  <c:v>11/13</c:v>
                </c:pt>
                <c:pt idx="10">
                  <c:v>11/16</c:v>
                </c:pt>
                <c:pt idx="11">
                  <c:v>11/17</c:v>
                </c:pt>
                <c:pt idx="12">
                  <c:v>11/18</c:v>
                </c:pt>
                <c:pt idx="13">
                  <c:v>11/19</c:v>
                </c:pt>
                <c:pt idx="14">
                  <c:v>11/20</c:v>
                </c:pt>
                <c:pt idx="15">
                  <c:v>11/24</c:v>
                </c:pt>
                <c:pt idx="16">
                  <c:v>11/25</c:v>
                </c:pt>
                <c:pt idx="17">
                  <c:v>11/26</c:v>
                </c:pt>
                <c:pt idx="18">
                  <c:v>11/27</c:v>
                </c:pt>
                <c:pt idx="19">
                  <c:v>11/30</c:v>
                </c:pt>
              </c:strCache>
            </c:strRef>
          </c:cat>
          <c:val>
            <c:numRef>
              <c:f>'11月'!$C$3:$C$22</c:f>
              <c:numCache>
                <c:formatCode>"¥"#,##0_);\("¥"#,##0\)</c:formatCode>
                <c:ptCount val="20"/>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smooth val="1"/>
          <c:extLst>
            <c:ext xmlns:c16="http://schemas.microsoft.com/office/drawing/2014/chart" uri="{C3380CC4-5D6E-409C-BE32-E72D297353CC}">
              <c16:uniqueId val="{00000000-C01E-4704-BD3C-98D705F9BADE}"/>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12</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'12月'!$B$3:$B$25</c:f>
              <c:strCache>
                <c:ptCount val="23"/>
                <c:pt idx="0">
                  <c:v>11/30</c:v>
                </c:pt>
                <c:pt idx="1">
                  <c:v>12/1</c:v>
                </c:pt>
                <c:pt idx="2">
                  <c:v>12/2</c:v>
                </c:pt>
                <c:pt idx="3">
                  <c:v>12/3</c:v>
                </c:pt>
                <c:pt idx="4">
                  <c:v>12/4</c:v>
                </c:pt>
                <c:pt idx="5">
                  <c:v>12/7</c:v>
                </c:pt>
                <c:pt idx="6">
                  <c:v>12/8</c:v>
                </c:pt>
                <c:pt idx="7">
                  <c:v>12/9</c:v>
                </c:pt>
                <c:pt idx="8">
                  <c:v>12/10</c:v>
                </c:pt>
                <c:pt idx="9">
                  <c:v>12/11</c:v>
                </c:pt>
                <c:pt idx="10">
                  <c:v>12/14</c:v>
                </c:pt>
                <c:pt idx="11">
                  <c:v>12/15</c:v>
                </c:pt>
                <c:pt idx="12">
                  <c:v>12/16</c:v>
                </c:pt>
                <c:pt idx="13">
                  <c:v>12/17</c:v>
                </c:pt>
                <c:pt idx="14">
                  <c:v>12/18</c:v>
                </c:pt>
                <c:pt idx="15">
                  <c:v>12/21</c:v>
                </c:pt>
                <c:pt idx="16">
                  <c:v>12/22</c:v>
                </c:pt>
                <c:pt idx="17">
                  <c:v>12/23</c:v>
                </c:pt>
                <c:pt idx="18">
                  <c:v>12/24</c:v>
                </c:pt>
                <c:pt idx="19">
                  <c:v>12/25</c:v>
                </c:pt>
                <c:pt idx="20">
                  <c:v>12/28</c:v>
                </c:pt>
                <c:pt idx="21">
                  <c:v>12/29</c:v>
                </c:pt>
                <c:pt idx="22">
                  <c:v>12/30</c:v>
                </c:pt>
              </c:strCache>
            </c:strRef>
          </c:cat>
          <c:val>
            <c:numRef>
              <c:f>'12月'!$L$3:$L$25</c:f>
              <c:numCache>
                <c:formatCode>"¥"#,##0_);\("¥"#,##0\)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0"/>
          <c:extLst>
            <c:ext xmlns:c16="http://schemas.microsoft.com/office/drawing/2014/chart" uri="{C3380CC4-5D6E-409C-BE32-E72D297353CC}">
              <c16:uniqueId val="{00000000-C349-45D4-9573-9F7A4D2AC30F}"/>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1902-4E41-8361-62A9B1A013A9}"/>
              </c:ext>
            </c:extLst>
          </c:dPt>
          <c:cat>
            <c:strRef>
              <c:f>'12月'!$B$3:$B$25</c:f>
              <c:strCache>
                <c:ptCount val="23"/>
                <c:pt idx="0">
                  <c:v>11/30</c:v>
                </c:pt>
                <c:pt idx="1">
                  <c:v>12/1</c:v>
                </c:pt>
                <c:pt idx="2">
                  <c:v>12/2</c:v>
                </c:pt>
                <c:pt idx="3">
                  <c:v>12/3</c:v>
                </c:pt>
                <c:pt idx="4">
                  <c:v>12/4</c:v>
                </c:pt>
                <c:pt idx="5">
                  <c:v>12/7</c:v>
                </c:pt>
                <c:pt idx="6">
                  <c:v>12/8</c:v>
                </c:pt>
                <c:pt idx="7">
                  <c:v>12/9</c:v>
                </c:pt>
                <c:pt idx="8">
                  <c:v>12/10</c:v>
                </c:pt>
                <c:pt idx="9">
                  <c:v>12/11</c:v>
                </c:pt>
                <c:pt idx="10">
                  <c:v>12/14</c:v>
                </c:pt>
                <c:pt idx="11">
                  <c:v>12/15</c:v>
                </c:pt>
                <c:pt idx="12">
                  <c:v>12/16</c:v>
                </c:pt>
                <c:pt idx="13">
                  <c:v>12/17</c:v>
                </c:pt>
                <c:pt idx="14">
                  <c:v>12/18</c:v>
                </c:pt>
                <c:pt idx="15">
                  <c:v>12/21</c:v>
                </c:pt>
                <c:pt idx="16">
                  <c:v>12/22</c:v>
                </c:pt>
                <c:pt idx="17">
                  <c:v>12/23</c:v>
                </c:pt>
                <c:pt idx="18">
                  <c:v>12/24</c:v>
                </c:pt>
                <c:pt idx="19">
                  <c:v>12/25</c:v>
                </c:pt>
                <c:pt idx="20">
                  <c:v>12/28</c:v>
                </c:pt>
                <c:pt idx="21">
                  <c:v>12/29</c:v>
                </c:pt>
                <c:pt idx="22">
                  <c:v>12/30</c:v>
                </c:pt>
              </c:strCache>
            </c:strRef>
          </c:cat>
          <c:val>
            <c:numRef>
              <c:f>'12月'!$C$3:$C$25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239C-4CE5-98B7-0C8E2C9BAD5D}"/>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6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'12月'!$B$3:$B$25</c:f>
              <c:strCache>
                <c:ptCount val="23"/>
                <c:pt idx="0">
                  <c:v>11/30</c:v>
                </c:pt>
                <c:pt idx="1">
                  <c:v>12/1</c:v>
                </c:pt>
                <c:pt idx="2">
                  <c:v>12/2</c:v>
                </c:pt>
                <c:pt idx="3">
                  <c:v>12/3</c:v>
                </c:pt>
                <c:pt idx="4">
                  <c:v>12/4</c:v>
                </c:pt>
                <c:pt idx="5">
                  <c:v>12/7</c:v>
                </c:pt>
                <c:pt idx="6">
                  <c:v>12/8</c:v>
                </c:pt>
                <c:pt idx="7">
                  <c:v>12/9</c:v>
                </c:pt>
                <c:pt idx="8">
                  <c:v>12/10</c:v>
                </c:pt>
                <c:pt idx="9">
                  <c:v>12/11</c:v>
                </c:pt>
                <c:pt idx="10">
                  <c:v>12/14</c:v>
                </c:pt>
                <c:pt idx="11">
                  <c:v>12/15</c:v>
                </c:pt>
                <c:pt idx="12">
                  <c:v>12/16</c:v>
                </c:pt>
                <c:pt idx="13">
                  <c:v>12/17</c:v>
                </c:pt>
                <c:pt idx="14">
                  <c:v>12/18</c:v>
                </c:pt>
                <c:pt idx="15">
                  <c:v>12/21</c:v>
                </c:pt>
                <c:pt idx="16">
                  <c:v>12/22</c:v>
                </c:pt>
                <c:pt idx="17">
                  <c:v>12/23</c:v>
                </c:pt>
                <c:pt idx="18">
                  <c:v>12/24</c:v>
                </c:pt>
                <c:pt idx="19">
                  <c:v>12/25</c:v>
                </c:pt>
                <c:pt idx="20">
                  <c:v>12/28</c:v>
                </c:pt>
                <c:pt idx="21">
                  <c:v>12/29</c:v>
                </c:pt>
                <c:pt idx="22">
                  <c:v>12/30</c:v>
                </c:pt>
              </c:strCache>
            </c:strRef>
          </c:cat>
          <c:val>
            <c:numRef>
              <c:f>'12月'!$C$3:$C$25</c:f>
              <c:numCache>
                <c:formatCode>"¥"#,##0_);\("¥"#,##0\)</c:formatCode>
                <c:ptCount val="23"/>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numCache>
            </c:numRef>
          </c:val>
          <c:smooth val="1"/>
          <c:extLst>
            <c:ext xmlns:c16="http://schemas.microsoft.com/office/drawing/2014/chart" uri="{C3380CC4-5D6E-409C-BE32-E72D297353CC}">
              <c16:uniqueId val="{00000000-F708-48C4-B470-71762C834015}"/>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6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2026</a:t>
            </a:r>
            <a:r>
              <a:rPr lang="ja-JP" altLang="en-US" sz="1200" b="1" u="sng"/>
              <a:t>年</a:t>
            </a:r>
            <a:r>
              <a:rPr lang="ja-JP" sz="1200" b="1" u="sng"/>
              <a:t>：株口座資産推移（</a:t>
            </a:r>
            <a:r>
              <a:rPr lang="ja-JP" altLang="en-US" sz="1200" b="1" u="sng"/>
              <a:t>月</a:t>
            </a:r>
            <a:r>
              <a:rPr lang="ja-JP" sz="1200" b="1" u="sng"/>
              <a:t>次）</a:t>
            </a:r>
            <a:r>
              <a:rPr lang="ja-JP" altLang="en-US" sz="1200" b="1" u="sng"/>
              <a:t>：入出金込み</a:t>
            </a:r>
            <a:endParaRPr lang="en-US" alt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en-US" alt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月次成績!$B$2:$B$14</c:f>
              <c:strCache>
                <c:ptCount val="13"/>
                <c:pt idx="0">
                  <c:v>年初</c:v>
                </c:pt>
                <c:pt idx="1">
                  <c:v>1月末</c:v>
                </c:pt>
                <c:pt idx="2">
                  <c:v>2月末</c:v>
                </c:pt>
                <c:pt idx="3">
                  <c:v>3月末</c:v>
                </c:pt>
                <c:pt idx="4">
                  <c:v>4月末</c:v>
                </c:pt>
                <c:pt idx="5">
                  <c:v>5月末</c:v>
                </c:pt>
                <c:pt idx="6">
                  <c:v>6月末</c:v>
                </c:pt>
                <c:pt idx="7">
                  <c:v>7月末</c:v>
                </c:pt>
                <c:pt idx="8">
                  <c:v>8月末</c:v>
                </c:pt>
                <c:pt idx="9">
                  <c:v>9月末</c:v>
                </c:pt>
                <c:pt idx="10">
                  <c:v>10月末</c:v>
                </c:pt>
                <c:pt idx="11">
                  <c:v>11月末</c:v>
                </c:pt>
                <c:pt idx="12">
                  <c:v>12月末</c:v>
                </c:pt>
              </c:strCache>
            </c:strRef>
          </c:cat>
          <c:val>
            <c:numRef>
              <c:f>月次成績!$M$2:$M$14</c:f>
              <c:numCache>
                <c:formatCode>"¥"#,##0_);\("¥"#,##0\)</c:formatCode>
                <c:ptCount val="13"/>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0"/>
          <c:extLst>
            <c:ext xmlns:c16="http://schemas.microsoft.com/office/drawing/2014/chart" uri="{C3380CC4-5D6E-409C-BE32-E72D297353CC}">
              <c16:uniqueId val="{00000000-C7AF-483C-BE41-4248FF7F3F6A}"/>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minorUnit val="1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2026</a:t>
            </a:r>
            <a:r>
              <a:rPr lang="ja-JP" altLang="en-US" sz="1200" b="1" u="sng"/>
              <a:t>年：株口座資産推移（月次）</a:t>
            </a:r>
            <a:r>
              <a:rPr lang="ja-JP" altLang="ja-JP" sz="1200" b="1" i="0" u="sng" strike="noStrike" baseline="0">
                <a:effectLst/>
              </a:rPr>
              <a:t>：入出金込み</a:t>
            </a:r>
            <a:endParaRPr lang="ja-JP" altLang="en-US"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ltLang="en-US"/>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月次成績!$B$2:$B$14</c:f>
              <c:strCache>
                <c:ptCount val="13"/>
                <c:pt idx="0">
                  <c:v>年初</c:v>
                </c:pt>
                <c:pt idx="1">
                  <c:v>1月末</c:v>
                </c:pt>
                <c:pt idx="2">
                  <c:v>2月末</c:v>
                </c:pt>
                <c:pt idx="3">
                  <c:v>3月末</c:v>
                </c:pt>
                <c:pt idx="4">
                  <c:v>4月末</c:v>
                </c:pt>
                <c:pt idx="5">
                  <c:v>5月末</c:v>
                </c:pt>
                <c:pt idx="6">
                  <c:v>6月末</c:v>
                </c:pt>
                <c:pt idx="7">
                  <c:v>7月末</c:v>
                </c:pt>
                <c:pt idx="8">
                  <c:v>8月末</c:v>
                </c:pt>
                <c:pt idx="9">
                  <c:v>9月末</c:v>
                </c:pt>
                <c:pt idx="10">
                  <c:v>10月末</c:v>
                </c:pt>
                <c:pt idx="11">
                  <c:v>11月末</c:v>
                </c:pt>
                <c:pt idx="12">
                  <c:v>12月末</c:v>
                </c:pt>
              </c:strCache>
            </c:strRef>
          </c:cat>
          <c:val>
            <c:numRef>
              <c:f>月次成績!$M$2:$M$14</c:f>
              <c:numCache>
                <c:formatCode>"¥"#,##0_);\("¥"#,##0\)</c:formatCode>
                <c:ptCount val="13"/>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0"/>
          <c:extLst>
            <c:ext xmlns:c16="http://schemas.microsoft.com/office/drawing/2014/chart" uri="{C3380CC4-5D6E-409C-BE32-E72D297353CC}">
              <c16:uniqueId val="{00000000-40E8-49A4-945B-63B9F6271A50}"/>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minorUnit val="10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0EFE-47F8-BD3D-CE86FB143CD7}"/>
              </c:ext>
            </c:extLst>
          </c:dPt>
          <c:cat>
            <c:strRef>
              <c:f>月次成績!$B$2:$B$14</c:f>
              <c:strCache>
                <c:ptCount val="13"/>
                <c:pt idx="0">
                  <c:v>年初</c:v>
                </c:pt>
                <c:pt idx="1">
                  <c:v>1月末</c:v>
                </c:pt>
                <c:pt idx="2">
                  <c:v>2月末</c:v>
                </c:pt>
                <c:pt idx="3">
                  <c:v>3月末</c:v>
                </c:pt>
                <c:pt idx="4">
                  <c:v>4月末</c:v>
                </c:pt>
                <c:pt idx="5">
                  <c:v>5月末</c:v>
                </c:pt>
                <c:pt idx="6">
                  <c:v>6月末</c:v>
                </c:pt>
                <c:pt idx="7">
                  <c:v>7月末</c:v>
                </c:pt>
                <c:pt idx="8">
                  <c:v>8月末</c:v>
                </c:pt>
                <c:pt idx="9">
                  <c:v>9月末</c:v>
                </c:pt>
                <c:pt idx="10">
                  <c:v>10月末</c:v>
                </c:pt>
                <c:pt idx="11">
                  <c:v>11月末</c:v>
                </c:pt>
                <c:pt idx="12">
                  <c:v>12月末</c:v>
                </c:pt>
              </c:strCache>
            </c:strRef>
          </c:cat>
          <c:val>
            <c:numRef>
              <c:f>月次成績!$C$2:$C$14</c:f>
              <c:numCache>
                <c:formatCode>"¥"#,##0_);\("¥"#,##0\)</c:formatCode>
                <c:ptCount val="13"/>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1"/>
          <c:extLst>
            <c:ext xmlns:c16="http://schemas.microsoft.com/office/drawing/2014/chart" uri="{C3380CC4-5D6E-409C-BE32-E72D297353CC}">
              <c16:uniqueId val="{00000002-0EFE-47F8-BD3D-CE86FB143CD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2</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'2月'!$B$3:$B$21</c:f>
              <c:strCache>
                <c:ptCount val="19"/>
                <c:pt idx="0">
                  <c:v>1/30</c:v>
                </c:pt>
                <c:pt idx="1">
                  <c:v>2/2</c:v>
                </c:pt>
                <c:pt idx="2">
                  <c:v>2/3</c:v>
                </c:pt>
                <c:pt idx="3">
                  <c:v>2/4</c:v>
                </c:pt>
                <c:pt idx="4">
                  <c:v>2/5</c:v>
                </c:pt>
                <c:pt idx="5">
                  <c:v>2/6</c:v>
                </c:pt>
                <c:pt idx="6">
                  <c:v>2/9</c:v>
                </c:pt>
                <c:pt idx="7">
                  <c:v>2/10</c:v>
                </c:pt>
                <c:pt idx="8">
                  <c:v>2/12</c:v>
                </c:pt>
                <c:pt idx="9">
                  <c:v>2/13</c:v>
                </c:pt>
                <c:pt idx="10">
                  <c:v>2/16</c:v>
                </c:pt>
                <c:pt idx="11">
                  <c:v>2/17</c:v>
                </c:pt>
                <c:pt idx="12">
                  <c:v>2/18</c:v>
                </c:pt>
                <c:pt idx="13">
                  <c:v>2/19</c:v>
                </c:pt>
                <c:pt idx="14">
                  <c:v>2/20</c:v>
                </c:pt>
                <c:pt idx="15">
                  <c:v>2/24</c:v>
                </c:pt>
                <c:pt idx="16">
                  <c:v>2/25</c:v>
                </c:pt>
                <c:pt idx="17">
                  <c:v>2/26</c:v>
                </c:pt>
                <c:pt idx="18">
                  <c:v>2/27</c:v>
                </c:pt>
              </c:strCache>
            </c:strRef>
          </c:cat>
          <c:val>
            <c:numRef>
              <c:f>'2月'!$L$3:$L$21</c:f>
              <c:numCache>
                <c:formatCode>"¥"#,##0_);\("¥"#,##0\)</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0"/>
          <c:extLst>
            <c:ext xmlns:c16="http://schemas.microsoft.com/office/drawing/2014/chart" uri="{C3380CC4-5D6E-409C-BE32-E72D297353CC}">
              <c16:uniqueId val="{00000000-A136-45AA-9D37-743C004FFAB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2-3FA5-4C5B-8B91-AADE8C2E65C1}"/>
              </c:ext>
            </c:extLst>
          </c:dPt>
          <c:cat>
            <c:strRef>
              <c:f>月次成績!$B$2:$B$14</c:f>
              <c:strCache>
                <c:ptCount val="13"/>
                <c:pt idx="0">
                  <c:v>年初</c:v>
                </c:pt>
                <c:pt idx="1">
                  <c:v>1月末</c:v>
                </c:pt>
                <c:pt idx="2">
                  <c:v>2月末</c:v>
                </c:pt>
                <c:pt idx="3">
                  <c:v>3月末</c:v>
                </c:pt>
                <c:pt idx="4">
                  <c:v>4月末</c:v>
                </c:pt>
                <c:pt idx="5">
                  <c:v>5月末</c:v>
                </c:pt>
                <c:pt idx="6">
                  <c:v>6月末</c:v>
                </c:pt>
                <c:pt idx="7">
                  <c:v>7月末</c:v>
                </c:pt>
                <c:pt idx="8">
                  <c:v>8月末</c:v>
                </c:pt>
                <c:pt idx="9">
                  <c:v>9月末</c:v>
                </c:pt>
                <c:pt idx="10">
                  <c:v>10月末</c:v>
                </c:pt>
                <c:pt idx="11">
                  <c:v>11月末</c:v>
                </c:pt>
                <c:pt idx="12">
                  <c:v>12月末</c:v>
                </c:pt>
              </c:strCache>
            </c:strRef>
          </c:cat>
          <c:val>
            <c:numRef>
              <c:f>月次成績!$C$2:$C$14</c:f>
              <c:numCache>
                <c:formatCode>"¥"#,##0_);\("¥"#,##0\)</c:formatCode>
                <c:ptCount val="13"/>
                <c:pt idx="0" formatCode="&quot;¥&quot;#,##0_);[Red]\(&quot;¥&quot;#,##0\)">
                  <c:v>0</c:v>
                </c:pt>
                <c:pt idx="1">
                  <c:v>#N/A</c:v>
                </c:pt>
                <c:pt idx="2">
                  <c:v>#N/A</c:v>
                </c:pt>
                <c:pt idx="3">
                  <c:v>#N/A</c:v>
                </c:pt>
                <c:pt idx="4">
                  <c:v>#N/A</c:v>
                </c:pt>
                <c:pt idx="5">
                  <c:v>#N/A</c:v>
                </c:pt>
                <c:pt idx="6">
                  <c:v>#N/A</c:v>
                </c:pt>
                <c:pt idx="7">
                  <c:v>#N/A</c:v>
                </c:pt>
                <c:pt idx="8">
                  <c:v>#N/A</c:v>
                </c:pt>
                <c:pt idx="9">
                  <c:v>#N/A</c:v>
                </c:pt>
                <c:pt idx="10">
                  <c:v>#N/A</c:v>
                </c:pt>
                <c:pt idx="11">
                  <c:v>#N/A</c:v>
                </c:pt>
                <c:pt idx="12">
                  <c:v>#N/A</c:v>
                </c:pt>
              </c:numCache>
            </c:numRef>
          </c:val>
          <c:smooth val="1"/>
          <c:extLst>
            <c:ext xmlns:c16="http://schemas.microsoft.com/office/drawing/2014/chart" uri="{C3380CC4-5D6E-409C-BE32-E72D297353CC}">
              <c16:uniqueId val="{00000000-3FA5-4C5B-8B91-AADE8C2E65C1}"/>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sng"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r>
              <a:rPr lang="ja-JP" sz="1800" b="1" u="sng">
                <a:solidFill>
                  <a:schemeClr val="tx1"/>
                </a:solidFill>
              </a:rPr>
              <a:t>年初来成績　</a:t>
            </a:r>
            <a:r>
              <a:rPr lang="ja-JP" altLang="en-US" sz="1800" b="1" u="sng">
                <a:solidFill>
                  <a:schemeClr val="tx1"/>
                </a:solidFill>
              </a:rPr>
              <a:t>（</a:t>
            </a:r>
            <a:r>
              <a:rPr lang="ja-JP" sz="1800" b="1" u="sng">
                <a:solidFill>
                  <a:schemeClr val="tx1"/>
                </a:solidFill>
              </a:rPr>
              <a:t>マイ</a:t>
            </a:r>
            <a:r>
              <a:rPr lang="en-US" sz="1800" b="1" u="sng">
                <a:solidFill>
                  <a:schemeClr val="tx1"/>
                </a:solidFill>
              </a:rPr>
              <a:t>PF VS</a:t>
            </a:r>
            <a:r>
              <a:rPr lang="ja-JP" sz="1800" b="1" u="sng">
                <a:solidFill>
                  <a:schemeClr val="tx1"/>
                </a:solidFill>
              </a:rPr>
              <a:t> 指数</a:t>
            </a:r>
            <a:r>
              <a:rPr lang="ja-JP" altLang="en-US" sz="1800" b="1" u="sng">
                <a:solidFill>
                  <a:schemeClr val="tx1"/>
                </a:solidFill>
              </a:rPr>
              <a:t>）</a:t>
            </a:r>
            <a:endParaRPr lang="en-US" sz="1800" b="1" u="sng">
              <a:solidFill>
                <a:schemeClr val="tx1"/>
              </a:solidFill>
            </a:endParaRPr>
          </a:p>
        </c:rich>
      </c:tx>
      <c:overlay val="0"/>
      <c:spPr>
        <a:noFill/>
        <a:ln>
          <a:noFill/>
        </a:ln>
        <a:effectLst/>
      </c:spPr>
      <c:txPr>
        <a:bodyPr rot="0" spcFirstLastPara="1" vertOverflow="ellipsis" vert="horz" wrap="square" anchor="ctr" anchorCtr="1"/>
        <a:lstStyle/>
        <a:p>
          <a:pPr>
            <a:defRPr sz="1800" b="1" i="0" u="sng" strike="noStrike" kern="1200" spc="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en-US"/>
        </a:p>
      </c:txPr>
    </c:title>
    <c:autoTitleDeleted val="0"/>
    <c:plotArea>
      <c:layout>
        <c:manualLayout>
          <c:layoutTarget val="inner"/>
          <c:xMode val="edge"/>
          <c:yMode val="edge"/>
          <c:x val="7.0267761990892907E-2"/>
          <c:y val="0.23356351373052833"/>
          <c:w val="0.9236438753813867"/>
          <c:h val="0.50389229934614399"/>
        </c:manualLayout>
      </c:layout>
      <c:lineChart>
        <c:grouping val="standard"/>
        <c:varyColors val="0"/>
        <c:ser>
          <c:idx val="0"/>
          <c:order val="0"/>
          <c:tx>
            <c:strRef>
              <c:f>指数!$B$11</c:f>
              <c:strCache>
                <c:ptCount val="1"/>
                <c:pt idx="0">
                  <c:v>マイPF</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strRef>
              <c:f>指数!$A$12:$A$23</c:f>
              <c:strCache>
                <c:ptCount val="12"/>
                <c:pt idx="0">
                  <c:v>1月末</c:v>
                </c:pt>
                <c:pt idx="1">
                  <c:v>2月末</c:v>
                </c:pt>
                <c:pt idx="2">
                  <c:v>3月末</c:v>
                </c:pt>
                <c:pt idx="3">
                  <c:v>4月末</c:v>
                </c:pt>
                <c:pt idx="4">
                  <c:v>5月末</c:v>
                </c:pt>
                <c:pt idx="5">
                  <c:v>6月末</c:v>
                </c:pt>
                <c:pt idx="6">
                  <c:v>7月末</c:v>
                </c:pt>
                <c:pt idx="7">
                  <c:v>8月末</c:v>
                </c:pt>
                <c:pt idx="8">
                  <c:v>9月末</c:v>
                </c:pt>
                <c:pt idx="9">
                  <c:v>10月末</c:v>
                </c:pt>
                <c:pt idx="10">
                  <c:v>11月末</c:v>
                </c:pt>
                <c:pt idx="11">
                  <c:v>12月末</c:v>
                </c:pt>
              </c:strCache>
            </c:strRef>
          </c:cat>
          <c:val>
            <c:numRef>
              <c:f>指数!$B$12:$B$23</c:f>
              <c:numCache>
                <c:formatCode>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0-E169-4134-82B4-58B75B1FEDB9}"/>
            </c:ext>
          </c:extLst>
        </c:ser>
        <c:ser>
          <c:idx val="1"/>
          <c:order val="1"/>
          <c:tx>
            <c:strRef>
              <c:f>指数!$C$11</c:f>
              <c:strCache>
                <c:ptCount val="1"/>
                <c:pt idx="0">
                  <c:v>日経平均</c:v>
                </c:pt>
              </c:strCache>
            </c:strRef>
          </c:tx>
          <c:spPr>
            <a:ln w="28575" cap="rnd">
              <a:solidFill>
                <a:srgbClr val="0D86EE"/>
              </a:solidFill>
              <a:round/>
            </a:ln>
            <a:effectLst/>
          </c:spPr>
          <c:marker>
            <c:symbol val="circle"/>
            <c:size val="5"/>
            <c:spPr>
              <a:solidFill>
                <a:srgbClr val="0D86EE"/>
              </a:solidFill>
              <a:ln w="9525">
                <a:solidFill>
                  <a:srgbClr val="0D86EE"/>
                </a:solidFill>
              </a:ln>
              <a:effectLst/>
            </c:spPr>
          </c:marker>
          <c:cat>
            <c:strRef>
              <c:f>指数!$A$12:$A$23</c:f>
              <c:strCache>
                <c:ptCount val="12"/>
                <c:pt idx="0">
                  <c:v>1月末</c:v>
                </c:pt>
                <c:pt idx="1">
                  <c:v>2月末</c:v>
                </c:pt>
                <c:pt idx="2">
                  <c:v>3月末</c:v>
                </c:pt>
                <c:pt idx="3">
                  <c:v>4月末</c:v>
                </c:pt>
                <c:pt idx="4">
                  <c:v>5月末</c:v>
                </c:pt>
                <c:pt idx="5">
                  <c:v>6月末</c:v>
                </c:pt>
                <c:pt idx="6">
                  <c:v>7月末</c:v>
                </c:pt>
                <c:pt idx="7">
                  <c:v>8月末</c:v>
                </c:pt>
                <c:pt idx="8">
                  <c:v>9月末</c:v>
                </c:pt>
                <c:pt idx="9">
                  <c:v>10月末</c:v>
                </c:pt>
                <c:pt idx="10">
                  <c:v>11月末</c:v>
                </c:pt>
                <c:pt idx="11">
                  <c:v>12月末</c:v>
                </c:pt>
              </c:strCache>
            </c:strRef>
          </c:cat>
          <c:val>
            <c:numRef>
              <c:f>指数!$C$12:$C$23</c:f>
              <c:numCache>
                <c:formatCode>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E169-4134-82B4-58B75B1FEDB9}"/>
            </c:ext>
          </c:extLst>
        </c:ser>
        <c:ser>
          <c:idx val="2"/>
          <c:order val="2"/>
          <c:tx>
            <c:strRef>
              <c:f>指数!$D$11</c:f>
              <c:strCache>
                <c:ptCount val="1"/>
                <c:pt idx="0">
                  <c:v>グロース250</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指数!$A$12:$A$23</c:f>
              <c:strCache>
                <c:ptCount val="12"/>
                <c:pt idx="0">
                  <c:v>1月末</c:v>
                </c:pt>
                <c:pt idx="1">
                  <c:v>2月末</c:v>
                </c:pt>
                <c:pt idx="2">
                  <c:v>3月末</c:v>
                </c:pt>
                <c:pt idx="3">
                  <c:v>4月末</c:v>
                </c:pt>
                <c:pt idx="4">
                  <c:v>5月末</c:v>
                </c:pt>
                <c:pt idx="5">
                  <c:v>6月末</c:v>
                </c:pt>
                <c:pt idx="6">
                  <c:v>7月末</c:v>
                </c:pt>
                <c:pt idx="7">
                  <c:v>8月末</c:v>
                </c:pt>
                <c:pt idx="8">
                  <c:v>9月末</c:v>
                </c:pt>
                <c:pt idx="9">
                  <c:v>10月末</c:v>
                </c:pt>
                <c:pt idx="10">
                  <c:v>11月末</c:v>
                </c:pt>
                <c:pt idx="11">
                  <c:v>12月末</c:v>
                </c:pt>
              </c:strCache>
            </c:strRef>
          </c:cat>
          <c:val>
            <c:numRef>
              <c:f>指数!$D$12:$D$23</c:f>
              <c:numCache>
                <c:formatCode>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E169-4134-82B4-58B75B1FEDB9}"/>
            </c:ext>
          </c:extLst>
        </c:ser>
        <c:dLbls>
          <c:showLegendKey val="0"/>
          <c:showVal val="0"/>
          <c:showCatName val="0"/>
          <c:showSerName val="0"/>
          <c:showPercent val="0"/>
          <c:showBubbleSize val="0"/>
        </c:dLbls>
        <c:marker val="1"/>
        <c:smooth val="0"/>
        <c:axId val="768790640"/>
        <c:axId val="768786376"/>
      </c:lineChart>
      <c:catAx>
        <c:axId val="7687906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bg1">
                    <a:lumMod val="50000"/>
                  </a:schemeClr>
                </a:solidFill>
                <a:latin typeface="Tahoma" panose="020B0604030504040204" pitchFamily="34" charset="0"/>
                <a:ea typeface="Tahoma" panose="020B0604030504040204" pitchFamily="34" charset="0"/>
                <a:cs typeface="Tahoma" panose="020B0604030504040204" pitchFamily="34" charset="0"/>
              </a:defRPr>
            </a:pPr>
            <a:endParaRPr lang="ja-JP"/>
          </a:p>
        </c:txPr>
        <c:crossAx val="768786376"/>
        <c:crosses val="autoZero"/>
        <c:auto val="1"/>
        <c:lblAlgn val="ctr"/>
        <c:lblOffset val="100"/>
        <c:noMultiLvlLbl val="0"/>
      </c:catAx>
      <c:valAx>
        <c:axId val="768786376"/>
        <c:scaling>
          <c:orientation val="minMax"/>
          <c:max val="0.5"/>
          <c:min val="-0.5"/>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Tahoma" panose="020B0604030504040204" pitchFamily="34" charset="0"/>
                <a:ea typeface="Tahoma" panose="020B0604030504040204" pitchFamily="34" charset="0"/>
                <a:cs typeface="Tahoma" panose="020B0604030504040204" pitchFamily="34" charset="0"/>
              </a:defRPr>
            </a:pPr>
            <a:endParaRPr lang="ja-JP"/>
          </a:p>
        </c:txPr>
        <c:crossAx val="768790640"/>
        <c:crosses val="autoZero"/>
        <c:crossBetween val="between"/>
        <c:majorUnit val="0.5"/>
      </c:valAx>
      <c:spPr>
        <a:noFill/>
        <a:ln>
          <a:noFill/>
        </a:ln>
        <a:effectLst/>
      </c:spPr>
    </c:plotArea>
    <c:legend>
      <c:legendPos val="b"/>
      <c:layout>
        <c:manualLayout>
          <c:xMode val="edge"/>
          <c:yMode val="edge"/>
          <c:x val="0.27137051356666192"/>
          <c:y val="0.13632082335969167"/>
          <c:w val="0.44782316057775712"/>
          <c:h val="8.007492692361899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solidFill>
      <a:round/>
    </a:ln>
    <a:effectLst/>
  </c:spPr>
  <c:txPr>
    <a:bodyPr/>
    <a:lstStyle/>
    <a:p>
      <a:pPr>
        <a:defRPr>
          <a:latin typeface="Tahoma" panose="020B0604030504040204" pitchFamily="34" charset="0"/>
          <a:ea typeface="Tahoma" panose="020B0604030504040204" pitchFamily="34" charset="0"/>
          <a:cs typeface="Tahoma" panose="020B0604030504040204" pitchFamily="34" charset="0"/>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D8A8-4821-A084-71E82C105162}"/>
              </c:ext>
            </c:extLst>
          </c:dPt>
          <c:cat>
            <c:strRef>
              <c:f>'2月'!$B$3:$B$21</c:f>
              <c:strCache>
                <c:ptCount val="19"/>
                <c:pt idx="0">
                  <c:v>1/30</c:v>
                </c:pt>
                <c:pt idx="1">
                  <c:v>2/2</c:v>
                </c:pt>
                <c:pt idx="2">
                  <c:v>2/3</c:v>
                </c:pt>
                <c:pt idx="3">
                  <c:v>2/4</c:v>
                </c:pt>
                <c:pt idx="4">
                  <c:v>2/5</c:v>
                </c:pt>
                <c:pt idx="5">
                  <c:v>2/6</c:v>
                </c:pt>
                <c:pt idx="6">
                  <c:v>2/9</c:v>
                </c:pt>
                <c:pt idx="7">
                  <c:v>2/10</c:v>
                </c:pt>
                <c:pt idx="8">
                  <c:v>2/12</c:v>
                </c:pt>
                <c:pt idx="9">
                  <c:v>2/13</c:v>
                </c:pt>
                <c:pt idx="10">
                  <c:v>2/16</c:v>
                </c:pt>
                <c:pt idx="11">
                  <c:v>2/17</c:v>
                </c:pt>
                <c:pt idx="12">
                  <c:v>2/18</c:v>
                </c:pt>
                <c:pt idx="13">
                  <c:v>2/19</c:v>
                </c:pt>
                <c:pt idx="14">
                  <c:v>2/20</c:v>
                </c:pt>
                <c:pt idx="15">
                  <c:v>2/24</c:v>
                </c:pt>
                <c:pt idx="16">
                  <c:v>2/25</c:v>
                </c:pt>
                <c:pt idx="17">
                  <c:v>2/26</c:v>
                </c:pt>
                <c:pt idx="18">
                  <c:v>2/27</c:v>
                </c:pt>
              </c:strCache>
            </c:strRef>
          </c:cat>
          <c:val>
            <c:numRef>
              <c:f>'2月'!$C$3:$C$21</c:f>
              <c:numCache>
                <c:formatCode>"¥"#,##0_);\("¥"#,##0\)</c:formatCode>
                <c:ptCount val="19"/>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1"/>
          <c:extLst>
            <c:ext xmlns:c16="http://schemas.microsoft.com/office/drawing/2014/chart" uri="{C3380CC4-5D6E-409C-BE32-E72D297353CC}">
              <c16:uniqueId val="{00000000-97B0-4956-AA06-6496582D74D9}"/>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'2月'!$B$3:$B$21</c:f>
              <c:strCache>
                <c:ptCount val="19"/>
                <c:pt idx="0">
                  <c:v>1/30</c:v>
                </c:pt>
                <c:pt idx="1">
                  <c:v>2/2</c:v>
                </c:pt>
                <c:pt idx="2">
                  <c:v>2/3</c:v>
                </c:pt>
                <c:pt idx="3">
                  <c:v>2/4</c:v>
                </c:pt>
                <c:pt idx="4">
                  <c:v>2/5</c:v>
                </c:pt>
                <c:pt idx="5">
                  <c:v>2/6</c:v>
                </c:pt>
                <c:pt idx="6">
                  <c:v>2/9</c:v>
                </c:pt>
                <c:pt idx="7">
                  <c:v>2/10</c:v>
                </c:pt>
                <c:pt idx="8">
                  <c:v>2/12</c:v>
                </c:pt>
                <c:pt idx="9">
                  <c:v>2/13</c:v>
                </c:pt>
                <c:pt idx="10">
                  <c:v>2/16</c:v>
                </c:pt>
                <c:pt idx="11">
                  <c:v>2/17</c:v>
                </c:pt>
                <c:pt idx="12">
                  <c:v>2/18</c:v>
                </c:pt>
                <c:pt idx="13">
                  <c:v>2/19</c:v>
                </c:pt>
                <c:pt idx="14">
                  <c:v>2/20</c:v>
                </c:pt>
                <c:pt idx="15">
                  <c:v>2/24</c:v>
                </c:pt>
                <c:pt idx="16">
                  <c:v>2/25</c:v>
                </c:pt>
                <c:pt idx="17">
                  <c:v>2/26</c:v>
                </c:pt>
                <c:pt idx="18">
                  <c:v>2/27</c:v>
                </c:pt>
              </c:strCache>
            </c:strRef>
          </c:cat>
          <c:val>
            <c:numRef>
              <c:f>'2月'!$C$3:$C$21</c:f>
              <c:numCache>
                <c:formatCode>"¥"#,##0_);\("¥"#,##0\)</c:formatCode>
                <c:ptCount val="19"/>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val>
          <c:smooth val="1"/>
          <c:extLst>
            <c:ext xmlns:c16="http://schemas.microsoft.com/office/drawing/2014/chart" uri="{C3380CC4-5D6E-409C-BE32-E72D297353CC}">
              <c16:uniqueId val="{00000000-3E44-455C-BD66-7A67E4C6645C}"/>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out"/>
        <c:minorTickMark val="none"/>
        <c:tickLblPos val="nextTo"/>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200" b="1" u="sng"/>
              <a:t>3</a:t>
            </a:r>
            <a:r>
              <a:rPr lang="ja-JP" sz="1200" b="1" u="sng"/>
              <a:t>月度：株口座資産推移（日次）</a:t>
            </a:r>
            <a:r>
              <a:rPr lang="ja-JP" altLang="en-US" sz="1200" b="1" u="sng"/>
              <a:t>：入出金込み</a:t>
            </a:r>
            <a:endParaRPr lang="ja-JP" sz="1200" b="1" u="sng"/>
          </a:p>
        </c:rich>
      </c:tx>
      <c:overlay val="0"/>
      <c:spPr>
        <a:noFill/>
        <a:ln>
          <a:noFill/>
        </a:ln>
        <a:effectLst/>
      </c:spPr>
      <c:txPr>
        <a:bodyPr rot="0" spcFirstLastPara="1" vertOverflow="ellipsis" vert="horz" wrap="square" anchor="ctr" anchorCtr="1"/>
        <a:lstStyle/>
        <a:p>
          <a:pPr>
            <a:defRPr sz="12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lineChart>
        <c:grouping val="standard"/>
        <c:varyColors val="0"/>
        <c:ser>
          <c:idx val="0"/>
          <c:order val="0"/>
          <c:spPr>
            <a:ln w="28575" cap="rnd">
              <a:solidFill>
                <a:srgbClr val="00B050"/>
              </a:solidFill>
              <a:round/>
            </a:ln>
            <a:effectLst/>
          </c:spPr>
          <c:marker>
            <c:symbol val="circle"/>
            <c:size val="5"/>
            <c:spPr>
              <a:solidFill>
                <a:srgbClr val="00B050"/>
              </a:solidFill>
              <a:ln w="9525">
                <a:solidFill>
                  <a:srgbClr val="00B050"/>
                </a:solidFill>
              </a:ln>
              <a:effectLst/>
            </c:spPr>
          </c:marker>
          <c:cat>
            <c:strRef>
              <c:f>'3月'!$B$3:$B$24</c:f>
              <c:strCache>
                <c:ptCount val="22"/>
                <c:pt idx="0">
                  <c:v>2/27</c:v>
                </c:pt>
                <c:pt idx="1">
                  <c:v>3/2</c:v>
                </c:pt>
                <c:pt idx="2">
                  <c:v>3/3</c:v>
                </c:pt>
                <c:pt idx="3">
                  <c:v>3/4</c:v>
                </c:pt>
                <c:pt idx="4">
                  <c:v>3/5</c:v>
                </c:pt>
                <c:pt idx="5">
                  <c:v>3/6</c:v>
                </c:pt>
                <c:pt idx="6">
                  <c:v>3/9</c:v>
                </c:pt>
                <c:pt idx="7">
                  <c:v>3/10</c:v>
                </c:pt>
                <c:pt idx="8">
                  <c:v>3/11</c:v>
                </c:pt>
                <c:pt idx="9">
                  <c:v>3/12</c:v>
                </c:pt>
                <c:pt idx="10">
                  <c:v>3/13</c:v>
                </c:pt>
                <c:pt idx="11">
                  <c:v>3/16</c:v>
                </c:pt>
                <c:pt idx="12">
                  <c:v>3/17</c:v>
                </c:pt>
                <c:pt idx="13">
                  <c:v>3/18</c:v>
                </c:pt>
                <c:pt idx="14">
                  <c:v>3/19</c:v>
                </c:pt>
                <c:pt idx="15">
                  <c:v>3/23</c:v>
                </c:pt>
                <c:pt idx="16">
                  <c:v>3/24</c:v>
                </c:pt>
                <c:pt idx="17">
                  <c:v>3/25</c:v>
                </c:pt>
                <c:pt idx="18">
                  <c:v>3/26</c:v>
                </c:pt>
                <c:pt idx="19">
                  <c:v>3/27</c:v>
                </c:pt>
                <c:pt idx="20">
                  <c:v>3/30</c:v>
                </c:pt>
                <c:pt idx="21">
                  <c:v>3/31</c:v>
                </c:pt>
              </c:strCache>
            </c:strRef>
          </c:cat>
          <c:val>
            <c:numRef>
              <c:f>'3月'!$L$3:$L$24</c:f>
              <c:numCache>
                <c:formatCode>"¥"#,##0_);\("¥"#,##0\)</c:formatCode>
                <c:ptCount val="2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0"/>
          <c:extLst>
            <c:ext xmlns:c16="http://schemas.microsoft.com/office/drawing/2014/chart" uri="{C3380CC4-5D6E-409C-BE32-E72D297353CC}">
              <c16:uniqueId val="{00000000-330C-4FBD-9A54-1DA9B5EFE40E}"/>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numFmt formatCode="&quot;¥&quot;#,##0_);[Red]\(&quot;¥&quot;#,##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50800" cap="rnd">
                <a:solidFill>
                  <a:srgbClr val="50DEC6"/>
                </a:solidFill>
                <a:prstDash val="sysDot"/>
                <a:round/>
              </a:ln>
              <a:effectLst/>
            </c:spPr>
            <c:extLst>
              <c:ext xmlns:c16="http://schemas.microsoft.com/office/drawing/2014/chart" uri="{C3380CC4-5D6E-409C-BE32-E72D297353CC}">
                <c16:uniqueId val="{00000001-BB45-4B3D-9F62-B0AEF713FDE1}"/>
              </c:ext>
            </c:extLst>
          </c:dPt>
          <c:cat>
            <c:strRef>
              <c:f>'3月'!$B$3:$B$24</c:f>
              <c:strCache>
                <c:ptCount val="22"/>
                <c:pt idx="0">
                  <c:v>2/27</c:v>
                </c:pt>
                <c:pt idx="1">
                  <c:v>3/2</c:v>
                </c:pt>
                <c:pt idx="2">
                  <c:v>3/3</c:v>
                </c:pt>
                <c:pt idx="3">
                  <c:v>3/4</c:v>
                </c:pt>
                <c:pt idx="4">
                  <c:v>3/5</c:v>
                </c:pt>
                <c:pt idx="5">
                  <c:v>3/6</c:v>
                </c:pt>
                <c:pt idx="6">
                  <c:v>3/9</c:v>
                </c:pt>
                <c:pt idx="7">
                  <c:v>3/10</c:v>
                </c:pt>
                <c:pt idx="8">
                  <c:v>3/11</c:v>
                </c:pt>
                <c:pt idx="9">
                  <c:v>3/12</c:v>
                </c:pt>
                <c:pt idx="10">
                  <c:v>3/13</c:v>
                </c:pt>
                <c:pt idx="11">
                  <c:v>3/16</c:v>
                </c:pt>
                <c:pt idx="12">
                  <c:v>3/17</c:v>
                </c:pt>
                <c:pt idx="13">
                  <c:v>3/18</c:v>
                </c:pt>
                <c:pt idx="14">
                  <c:v>3/19</c:v>
                </c:pt>
                <c:pt idx="15">
                  <c:v>3/23</c:v>
                </c:pt>
                <c:pt idx="16">
                  <c:v>3/24</c:v>
                </c:pt>
                <c:pt idx="17">
                  <c:v>3/25</c:v>
                </c:pt>
                <c:pt idx="18">
                  <c:v>3/26</c:v>
                </c:pt>
                <c:pt idx="19">
                  <c:v>3/27</c:v>
                </c:pt>
                <c:pt idx="20">
                  <c:v>3/30</c:v>
                </c:pt>
                <c:pt idx="21">
                  <c:v>3/31</c:v>
                </c:pt>
              </c:strCache>
            </c:strRef>
          </c:cat>
          <c:val>
            <c:numRef>
              <c:f>'3月'!$C$3:$C$24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623B-4214-9813-10DDB39C4BF7}"/>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82853613397465E-2"/>
          <c:y val="0.13152110604857817"/>
          <c:w val="0.90423352602851681"/>
          <c:h val="0.75831862960935414"/>
        </c:manualLayout>
      </c:layout>
      <c:lineChart>
        <c:grouping val="standard"/>
        <c:varyColors val="0"/>
        <c:ser>
          <c:idx val="0"/>
          <c:order val="0"/>
          <c:spPr>
            <a:ln w="50800" cap="rnd">
              <a:solidFill>
                <a:srgbClr val="50DEC6"/>
              </a:solidFill>
              <a:round/>
            </a:ln>
            <a:effectLst/>
          </c:spPr>
          <c:marker>
            <c:symbol val="circle"/>
            <c:size val="8"/>
            <c:spPr>
              <a:solidFill>
                <a:schemeClr val="bg1"/>
              </a:solidFill>
              <a:ln w="9525">
                <a:noFill/>
              </a:ln>
              <a:effectLst/>
            </c:spPr>
          </c:marker>
          <c:cat>
            <c:strRef>
              <c:f>'3月'!$B$3:$B$24</c:f>
              <c:strCache>
                <c:ptCount val="22"/>
                <c:pt idx="0">
                  <c:v>2/27</c:v>
                </c:pt>
                <c:pt idx="1">
                  <c:v>3/2</c:v>
                </c:pt>
                <c:pt idx="2">
                  <c:v>3/3</c:v>
                </c:pt>
                <c:pt idx="3">
                  <c:v>3/4</c:v>
                </c:pt>
                <c:pt idx="4">
                  <c:v>3/5</c:v>
                </c:pt>
                <c:pt idx="5">
                  <c:v>3/6</c:v>
                </c:pt>
                <c:pt idx="6">
                  <c:v>3/9</c:v>
                </c:pt>
                <c:pt idx="7">
                  <c:v>3/10</c:v>
                </c:pt>
                <c:pt idx="8">
                  <c:v>3/11</c:v>
                </c:pt>
                <c:pt idx="9">
                  <c:v>3/12</c:v>
                </c:pt>
                <c:pt idx="10">
                  <c:v>3/13</c:v>
                </c:pt>
                <c:pt idx="11">
                  <c:v>3/16</c:v>
                </c:pt>
                <c:pt idx="12">
                  <c:v>3/17</c:v>
                </c:pt>
                <c:pt idx="13">
                  <c:v>3/18</c:v>
                </c:pt>
                <c:pt idx="14">
                  <c:v>3/19</c:v>
                </c:pt>
                <c:pt idx="15">
                  <c:v>3/23</c:v>
                </c:pt>
                <c:pt idx="16">
                  <c:v>3/24</c:v>
                </c:pt>
                <c:pt idx="17">
                  <c:v>3/25</c:v>
                </c:pt>
                <c:pt idx="18">
                  <c:v>3/26</c:v>
                </c:pt>
                <c:pt idx="19">
                  <c:v>3/27</c:v>
                </c:pt>
                <c:pt idx="20">
                  <c:v>3/30</c:v>
                </c:pt>
                <c:pt idx="21">
                  <c:v>3/31</c:v>
                </c:pt>
              </c:strCache>
            </c:strRef>
          </c:cat>
          <c:val>
            <c:numRef>
              <c:f>'3月'!$C$3:$C$24</c:f>
              <c:numCache>
                <c:formatCode>"¥"#,##0_);\("¥"#,##0\)</c:formatCode>
                <c:ptCount val="22"/>
                <c:pt idx="0" formatCode="&quot;¥&quot;#,##0_);[Red]\(&quot;¥&quot;#,##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numCache>
            </c:numRef>
          </c:val>
          <c:smooth val="1"/>
          <c:extLst>
            <c:ext xmlns:c16="http://schemas.microsoft.com/office/drawing/2014/chart" uri="{C3380CC4-5D6E-409C-BE32-E72D297353CC}">
              <c16:uniqueId val="{00000000-A9AF-4E51-A7D9-6A2DA4E3B8FC}"/>
            </c:ext>
          </c:extLst>
        </c:ser>
        <c:dLbls>
          <c:showLegendKey val="0"/>
          <c:showVal val="0"/>
          <c:showCatName val="0"/>
          <c:showSerName val="0"/>
          <c:showPercent val="0"/>
          <c:showBubbleSize val="0"/>
        </c:dLbls>
        <c:marker val="1"/>
        <c:smooth val="0"/>
        <c:axId val="147737984"/>
        <c:axId val="147748352"/>
      </c:lineChart>
      <c:catAx>
        <c:axId val="147737984"/>
        <c:scaling>
          <c:orientation val="minMax"/>
        </c:scaling>
        <c:delete val="0"/>
        <c:axPos val="b"/>
        <c:numFmt formatCode="General" sourceLinked="1"/>
        <c:majorTickMark val="none"/>
        <c:minorTickMark val="none"/>
        <c:tickLblPos val="nextTo"/>
        <c:spPr>
          <a:noFill/>
          <a:ln w="9525" cap="flat" cmpd="sng" algn="ctr">
            <a:solidFill>
              <a:schemeClr val="bg1"/>
            </a:solidFill>
            <a:round/>
          </a:ln>
          <a:effectLst/>
        </c:spPr>
        <c:txPr>
          <a:bodyPr rot="0" spcFirstLastPara="1" vertOverflow="ellipsis" wrap="square" anchor="ctr" anchorCtr="1"/>
          <a:lstStyle/>
          <a:p>
            <a:pPr>
              <a:defRPr sz="75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crossAx val="147748352"/>
        <c:crosses val="autoZero"/>
        <c:auto val="1"/>
        <c:lblAlgn val="ctr"/>
        <c:lblOffset val="100"/>
        <c:tickLblSkip val="1"/>
        <c:noMultiLvlLbl val="0"/>
      </c:catAx>
      <c:valAx>
        <c:axId val="14774835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high"/>
        <c:crossAx val="147737984"/>
        <c:crosses val="autoZero"/>
        <c:crossBetween val="midCat"/>
      </c:valAx>
      <c:spPr>
        <a:noFill/>
        <a:ln>
          <a:solidFill>
            <a:schemeClr val="bg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2.png"/><Relationship Id="rId4"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image" Target="../media/image12.png"/><Relationship Id="rId4" Type="http://schemas.openxmlformats.org/officeDocument/2006/relationships/chart" Target="../charts/chart3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image" Target="../media/image12.png"/><Relationship Id="rId4" Type="http://schemas.openxmlformats.org/officeDocument/2006/relationships/chart" Target="../charts/chart33.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image" Target="../media/image12.png"/><Relationship Id="rId4" Type="http://schemas.openxmlformats.org/officeDocument/2006/relationships/chart" Target="../charts/chart3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0.xml"/><Relationship Id="rId5" Type="http://schemas.openxmlformats.org/officeDocument/2006/relationships/image" Target="../media/image12.png"/><Relationship Id="rId4"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2.pn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12.png"/><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12.png"/><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image" Target="../media/image12.png"/><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2.png"/><Relationship Id="rId4"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17.xml"/><Relationship Id="rId1" Type="http://schemas.openxmlformats.org/officeDocument/2006/relationships/chart" Target="../charts/chart16.xml"/><Relationship Id="rId5" Type="http://schemas.openxmlformats.org/officeDocument/2006/relationships/image" Target="../media/image12.png"/><Relationship Id="rId4" Type="http://schemas.openxmlformats.org/officeDocument/2006/relationships/chart" Target="../charts/chart18.xml"/></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image" Target="../media/image12.png"/><Relationship Id="rId4"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image" Target="../media/image12.png"/><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55</xdr:row>
      <xdr:rowOff>85725</xdr:rowOff>
    </xdr:from>
    <xdr:to>
      <xdr:col>10</xdr:col>
      <xdr:colOff>563469</xdr:colOff>
      <xdr:row>72</xdr:row>
      <xdr:rowOff>67592</xdr:rowOff>
    </xdr:to>
    <xdr:pic>
      <xdr:nvPicPr>
        <xdr:cNvPr id="3" name="図 2">
          <a:extLst>
            <a:ext uri="{FF2B5EF4-FFF2-40B4-BE49-F238E27FC236}">
              <a16:creationId xmlns:a16="http://schemas.microsoft.com/office/drawing/2014/main" id="{83742C1E-6740-40DA-9C78-EDB8E498F84C}"/>
            </a:ext>
          </a:extLst>
        </xdr:cNvPr>
        <xdr:cNvPicPr>
          <a:picLocks noChangeAspect="1"/>
        </xdr:cNvPicPr>
      </xdr:nvPicPr>
      <xdr:blipFill>
        <a:blip xmlns:r="http://schemas.openxmlformats.org/officeDocument/2006/relationships" r:embed="rId1"/>
        <a:stretch>
          <a:fillRect/>
        </a:stretch>
      </xdr:blipFill>
      <xdr:spPr>
        <a:xfrm>
          <a:off x="771525" y="3857625"/>
          <a:ext cx="6652801" cy="2890800"/>
        </a:xfrm>
        <a:prstGeom prst="rect">
          <a:avLst/>
        </a:prstGeom>
      </xdr:spPr>
    </xdr:pic>
    <xdr:clientData/>
  </xdr:twoCellAnchor>
  <xdr:twoCellAnchor>
    <xdr:from>
      <xdr:col>1</xdr:col>
      <xdr:colOff>95250</xdr:colOff>
      <xdr:row>53</xdr:row>
      <xdr:rowOff>57151</xdr:rowOff>
    </xdr:from>
    <xdr:to>
      <xdr:col>3</xdr:col>
      <xdr:colOff>238125</xdr:colOff>
      <xdr:row>56</xdr:row>
      <xdr:rowOff>1</xdr:rowOff>
    </xdr:to>
    <xdr:sp macro="" textlink="">
      <xdr:nvSpPr>
        <xdr:cNvPr id="4" name="吹き出し: 四角形 3">
          <a:extLst>
            <a:ext uri="{FF2B5EF4-FFF2-40B4-BE49-F238E27FC236}">
              <a16:creationId xmlns:a16="http://schemas.microsoft.com/office/drawing/2014/main" id="{8A74599F-5721-4274-843C-FFC4A584D310}"/>
            </a:ext>
          </a:extLst>
        </xdr:cNvPr>
        <xdr:cNvSpPr/>
      </xdr:nvSpPr>
      <xdr:spPr>
        <a:xfrm>
          <a:off x="781050" y="3486151"/>
          <a:ext cx="1514475" cy="457200"/>
        </a:xfrm>
        <a:prstGeom prst="wedgeRectCallout">
          <a:avLst>
            <a:gd name="adj1" fmla="val -22009"/>
            <a:gd name="adj2" fmla="val 105743"/>
          </a:avLst>
        </a:prstGeom>
        <a:solidFill>
          <a:schemeClr val="accent3">
            <a:lumMod val="20000"/>
            <a:lumOff val="8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b="1">
              <a:solidFill>
                <a:sysClr val="windowText" lastClr="000000"/>
              </a:solidFill>
            </a:rPr>
            <a:t>軸を選択</a:t>
          </a:r>
        </a:p>
      </xdr:txBody>
    </xdr:sp>
    <xdr:clientData/>
  </xdr:twoCellAnchor>
  <xdr:twoCellAnchor editAs="oneCell">
    <xdr:from>
      <xdr:col>1</xdr:col>
      <xdr:colOff>180975</xdr:colOff>
      <xdr:row>81</xdr:row>
      <xdr:rowOff>9525</xdr:rowOff>
    </xdr:from>
    <xdr:to>
      <xdr:col>5</xdr:col>
      <xdr:colOff>533013</xdr:colOff>
      <xdr:row>100</xdr:row>
      <xdr:rowOff>95249</xdr:rowOff>
    </xdr:to>
    <xdr:pic>
      <xdr:nvPicPr>
        <xdr:cNvPr id="5" name="図 4">
          <a:extLst>
            <a:ext uri="{FF2B5EF4-FFF2-40B4-BE49-F238E27FC236}">
              <a16:creationId xmlns:a16="http://schemas.microsoft.com/office/drawing/2014/main" id="{9B267191-1542-443E-A15B-8DC70A865EE2}"/>
            </a:ext>
          </a:extLst>
        </xdr:cNvPr>
        <xdr:cNvPicPr>
          <a:picLocks noChangeAspect="1"/>
        </xdr:cNvPicPr>
      </xdr:nvPicPr>
      <xdr:blipFill rotWithShape="1">
        <a:blip xmlns:r="http://schemas.openxmlformats.org/officeDocument/2006/relationships" r:embed="rId2"/>
        <a:srcRect b="46731"/>
        <a:stretch/>
      </xdr:blipFill>
      <xdr:spPr>
        <a:xfrm>
          <a:off x="866775" y="8067675"/>
          <a:ext cx="3095238" cy="3343275"/>
        </a:xfrm>
        <a:prstGeom prst="rect">
          <a:avLst/>
        </a:prstGeom>
      </xdr:spPr>
    </xdr:pic>
    <xdr:clientData/>
  </xdr:twoCellAnchor>
  <xdr:twoCellAnchor>
    <xdr:from>
      <xdr:col>3</xdr:col>
      <xdr:colOff>438150</xdr:colOff>
      <xdr:row>85</xdr:row>
      <xdr:rowOff>114300</xdr:rowOff>
    </xdr:from>
    <xdr:to>
      <xdr:col>4</xdr:col>
      <xdr:colOff>114300</xdr:colOff>
      <xdr:row>88</xdr:row>
      <xdr:rowOff>9525</xdr:rowOff>
    </xdr:to>
    <xdr:sp macro="" textlink="">
      <xdr:nvSpPr>
        <xdr:cNvPr id="6" name="正方形/長方形 5">
          <a:extLst>
            <a:ext uri="{FF2B5EF4-FFF2-40B4-BE49-F238E27FC236}">
              <a16:creationId xmlns:a16="http://schemas.microsoft.com/office/drawing/2014/main" id="{EF871944-4C58-4683-95B2-5520D5DA15AB}"/>
            </a:ext>
          </a:extLst>
        </xdr:cNvPr>
        <xdr:cNvSpPr/>
      </xdr:nvSpPr>
      <xdr:spPr>
        <a:xfrm>
          <a:off x="2495550" y="8858250"/>
          <a:ext cx="361950" cy="4095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180974</xdr:colOff>
      <xdr:row>89</xdr:row>
      <xdr:rowOff>161925</xdr:rowOff>
    </xdr:from>
    <xdr:to>
      <xdr:col>5</xdr:col>
      <xdr:colOff>285749</xdr:colOff>
      <xdr:row>94</xdr:row>
      <xdr:rowOff>85725</xdr:rowOff>
    </xdr:to>
    <xdr:sp macro="" textlink="">
      <xdr:nvSpPr>
        <xdr:cNvPr id="7" name="正方形/長方形 6">
          <a:extLst>
            <a:ext uri="{FF2B5EF4-FFF2-40B4-BE49-F238E27FC236}">
              <a16:creationId xmlns:a16="http://schemas.microsoft.com/office/drawing/2014/main" id="{DE9246D2-E90E-414D-98B5-2395222E307B}"/>
            </a:ext>
          </a:extLst>
        </xdr:cNvPr>
        <xdr:cNvSpPr/>
      </xdr:nvSpPr>
      <xdr:spPr>
        <a:xfrm>
          <a:off x="1552574" y="9591675"/>
          <a:ext cx="2162175" cy="7810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180974</xdr:colOff>
      <xdr:row>95</xdr:row>
      <xdr:rowOff>142874</xdr:rowOff>
    </xdr:from>
    <xdr:to>
      <xdr:col>5</xdr:col>
      <xdr:colOff>285749</xdr:colOff>
      <xdr:row>97</xdr:row>
      <xdr:rowOff>114299</xdr:rowOff>
    </xdr:to>
    <xdr:sp macro="" textlink="">
      <xdr:nvSpPr>
        <xdr:cNvPr id="8" name="正方形/長方形 7">
          <a:extLst>
            <a:ext uri="{FF2B5EF4-FFF2-40B4-BE49-F238E27FC236}">
              <a16:creationId xmlns:a16="http://schemas.microsoft.com/office/drawing/2014/main" id="{90225479-09B1-4498-BE55-744EB51DF281}"/>
            </a:ext>
          </a:extLst>
        </xdr:cNvPr>
        <xdr:cNvSpPr/>
      </xdr:nvSpPr>
      <xdr:spPr>
        <a:xfrm>
          <a:off x="1552574" y="10601324"/>
          <a:ext cx="2162175" cy="3143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683170</xdr:colOff>
      <xdr:row>89</xdr:row>
      <xdr:rowOff>2273</xdr:rowOff>
    </xdr:from>
    <xdr:to>
      <xdr:col>9</xdr:col>
      <xdr:colOff>586154</xdr:colOff>
      <xdr:row>97</xdr:row>
      <xdr:rowOff>87923</xdr:rowOff>
    </xdr:to>
    <xdr:sp macro="" textlink="">
      <xdr:nvSpPr>
        <xdr:cNvPr id="9" name="吹き出し: 四角形 8">
          <a:extLst>
            <a:ext uri="{FF2B5EF4-FFF2-40B4-BE49-F238E27FC236}">
              <a16:creationId xmlns:a16="http://schemas.microsoft.com/office/drawing/2014/main" id="{2021856F-8F68-4E6F-9637-4B7CD029B423}"/>
            </a:ext>
          </a:extLst>
        </xdr:cNvPr>
        <xdr:cNvSpPr/>
      </xdr:nvSpPr>
      <xdr:spPr>
        <a:xfrm>
          <a:off x="4126824" y="13923427"/>
          <a:ext cx="2657907" cy="1433804"/>
        </a:xfrm>
        <a:prstGeom prst="wedgeRectCallout">
          <a:avLst>
            <a:gd name="adj1" fmla="val -63969"/>
            <a:gd name="adj2" fmla="val -5877"/>
          </a:avLst>
        </a:prstGeom>
        <a:solidFill>
          <a:schemeClr val="accent3">
            <a:lumMod val="20000"/>
            <a:lumOff val="8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00" b="1">
              <a:solidFill>
                <a:sysClr val="windowText" lastClr="000000"/>
              </a:solidFill>
            </a:rPr>
            <a:t>（参考）</a:t>
          </a:r>
          <a:r>
            <a:rPr kumimoji="1" lang="en-US" altLang="ja-JP" sz="1000" b="1">
              <a:solidFill>
                <a:sysClr val="windowText" lastClr="000000"/>
              </a:solidFill>
            </a:rPr>
            <a:t>E8</a:t>
          </a:r>
          <a:r>
            <a:rPr kumimoji="1" lang="ja-JP" altLang="en-US" sz="1000" b="1">
              <a:solidFill>
                <a:sysClr val="windowText" lastClr="000000"/>
              </a:solidFill>
            </a:rPr>
            <a:t>とは</a:t>
          </a:r>
          <a:r>
            <a:rPr kumimoji="1" lang="en-US" altLang="ja-JP" sz="1000" b="1">
              <a:solidFill>
                <a:sysClr val="windowText" lastClr="000000"/>
              </a:solidFill>
            </a:rPr>
            <a:t>0</a:t>
          </a:r>
          <a:r>
            <a:rPr kumimoji="1" lang="ja-JP" altLang="en-US" sz="1000" b="1">
              <a:solidFill>
                <a:sysClr val="windowText" lastClr="000000"/>
              </a:solidFill>
            </a:rPr>
            <a:t>が</a:t>
          </a:r>
          <a:r>
            <a:rPr kumimoji="1" lang="en-US" altLang="ja-JP" sz="1000" b="1">
              <a:solidFill>
                <a:sysClr val="windowText" lastClr="000000"/>
              </a:solidFill>
            </a:rPr>
            <a:t>8</a:t>
          </a:r>
          <a:r>
            <a:rPr kumimoji="1" lang="ja-JP" altLang="en-US" sz="1000" b="1">
              <a:solidFill>
                <a:sysClr val="windowText" lastClr="000000"/>
              </a:solidFill>
            </a:rPr>
            <a:t>桁を表すので、この例の場合は</a:t>
          </a:r>
          <a:r>
            <a:rPr kumimoji="1" lang="en-US" altLang="ja-JP" sz="1000" b="1">
              <a:solidFill>
                <a:sysClr val="windowText" lastClr="000000"/>
              </a:solidFill>
            </a:rPr>
            <a:t>1</a:t>
          </a:r>
          <a:r>
            <a:rPr kumimoji="1" lang="ja-JP" altLang="en-US" sz="1000" b="1">
              <a:solidFill>
                <a:sysClr val="windowText" lastClr="000000"/>
              </a:solidFill>
            </a:rPr>
            <a:t>億～</a:t>
          </a:r>
          <a:r>
            <a:rPr kumimoji="1" lang="en-US" altLang="ja-JP" sz="1000" b="1">
              <a:solidFill>
                <a:sysClr val="windowText" lastClr="000000"/>
              </a:solidFill>
            </a:rPr>
            <a:t>1.2</a:t>
          </a:r>
          <a:r>
            <a:rPr kumimoji="1" lang="ja-JP" altLang="en-US" sz="1000" b="1">
              <a:solidFill>
                <a:sysClr val="windowText" lastClr="000000"/>
              </a:solidFill>
            </a:rPr>
            <a:t>億で設定されています。</a:t>
          </a:r>
          <a:br>
            <a:rPr kumimoji="1" lang="en-US" altLang="ja-JP" sz="1000" b="1">
              <a:solidFill>
                <a:sysClr val="windowText" lastClr="000000"/>
              </a:solidFill>
            </a:rPr>
          </a:br>
          <a:br>
            <a:rPr kumimoji="1" lang="en-US" altLang="ja-JP" sz="1000" b="1">
              <a:solidFill>
                <a:sysClr val="windowText" lastClr="000000"/>
              </a:solidFill>
            </a:rPr>
          </a:br>
          <a:r>
            <a:rPr kumimoji="1" lang="ja-JP" altLang="en-US" sz="1000" b="1">
              <a:solidFill>
                <a:sysClr val="windowText" lastClr="000000"/>
              </a:solidFill>
            </a:rPr>
            <a:t>直接</a:t>
          </a:r>
          <a:r>
            <a:rPr kumimoji="1" lang="en-US" altLang="ja-JP" sz="1000" b="1">
              <a:solidFill>
                <a:sysClr val="windowText" lastClr="000000"/>
              </a:solidFill>
            </a:rPr>
            <a:t>100000000</a:t>
          </a:r>
          <a:r>
            <a:rPr kumimoji="1" lang="ja-JP" altLang="en-US" sz="1000" b="1">
              <a:solidFill>
                <a:sysClr val="windowText" lastClr="000000"/>
              </a:solidFill>
            </a:rPr>
            <a:t>と入力しても問題ありません。</a:t>
          </a:r>
          <a:endParaRPr kumimoji="1" lang="en-US" altLang="ja-JP" sz="1000" b="1">
            <a:solidFill>
              <a:sysClr val="windowText" lastClr="000000"/>
            </a:solidFill>
          </a:endParaRPr>
        </a:p>
      </xdr:txBody>
    </xdr:sp>
    <xdr:clientData/>
  </xdr:twoCellAnchor>
  <xdr:twoCellAnchor editAs="oneCell">
    <xdr:from>
      <xdr:col>0</xdr:col>
      <xdr:colOff>683172</xdr:colOff>
      <xdr:row>136</xdr:row>
      <xdr:rowOff>2</xdr:rowOff>
    </xdr:from>
    <xdr:to>
      <xdr:col>7</xdr:col>
      <xdr:colOff>180013</xdr:colOff>
      <xdr:row>143</xdr:row>
      <xdr:rowOff>939</xdr:rowOff>
    </xdr:to>
    <xdr:pic>
      <xdr:nvPicPr>
        <xdr:cNvPr id="11" name="図 10">
          <a:extLst>
            <a:ext uri="{FF2B5EF4-FFF2-40B4-BE49-F238E27FC236}">
              <a16:creationId xmlns:a16="http://schemas.microsoft.com/office/drawing/2014/main" id="{16116769-CDA9-451E-8978-FDCF29FBEBB9}"/>
            </a:ext>
          </a:extLst>
        </xdr:cNvPr>
        <xdr:cNvPicPr>
          <a:picLocks noChangeAspect="1"/>
        </xdr:cNvPicPr>
      </xdr:nvPicPr>
      <xdr:blipFill>
        <a:blip xmlns:r="http://schemas.openxmlformats.org/officeDocument/2006/relationships" r:embed="rId3"/>
        <a:stretch>
          <a:fillRect/>
        </a:stretch>
      </xdr:blipFill>
      <xdr:spPr>
        <a:xfrm>
          <a:off x="683172" y="17145002"/>
          <a:ext cx="4276190" cy="1180952"/>
        </a:xfrm>
        <a:prstGeom prst="rect">
          <a:avLst/>
        </a:prstGeom>
      </xdr:spPr>
    </xdr:pic>
    <xdr:clientData/>
  </xdr:twoCellAnchor>
  <xdr:twoCellAnchor>
    <xdr:from>
      <xdr:col>1</xdr:col>
      <xdr:colOff>472966</xdr:colOff>
      <xdr:row>140</xdr:row>
      <xdr:rowOff>137949</xdr:rowOff>
    </xdr:from>
    <xdr:to>
      <xdr:col>6</xdr:col>
      <xdr:colOff>302173</xdr:colOff>
      <xdr:row>142</xdr:row>
      <xdr:rowOff>144517</xdr:rowOff>
    </xdr:to>
    <xdr:sp macro="" textlink="">
      <xdr:nvSpPr>
        <xdr:cNvPr id="12" name="正方形/長方形 11">
          <a:extLst>
            <a:ext uri="{FF2B5EF4-FFF2-40B4-BE49-F238E27FC236}">
              <a16:creationId xmlns:a16="http://schemas.microsoft.com/office/drawing/2014/main" id="{76F13A40-3B61-466B-8275-4CF611A90BFC}"/>
            </a:ext>
          </a:extLst>
        </xdr:cNvPr>
        <xdr:cNvSpPr/>
      </xdr:nvSpPr>
      <xdr:spPr>
        <a:xfrm>
          <a:off x="1156138" y="17966121"/>
          <a:ext cx="3245069" cy="34815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683172</xdr:colOff>
      <xdr:row>145</xdr:row>
      <xdr:rowOff>39414</xdr:rowOff>
    </xdr:from>
    <xdr:to>
      <xdr:col>7</xdr:col>
      <xdr:colOff>170793</xdr:colOff>
      <xdr:row>153</xdr:row>
      <xdr:rowOff>104945</xdr:rowOff>
    </xdr:to>
    <xdr:pic>
      <xdr:nvPicPr>
        <xdr:cNvPr id="15" name="図 14">
          <a:extLst>
            <a:ext uri="{FF2B5EF4-FFF2-40B4-BE49-F238E27FC236}">
              <a16:creationId xmlns:a16="http://schemas.microsoft.com/office/drawing/2014/main" id="{2D12825A-1D98-4D7A-8FC7-1328ACF4864C}"/>
            </a:ext>
          </a:extLst>
        </xdr:cNvPr>
        <xdr:cNvPicPr>
          <a:picLocks noChangeAspect="1"/>
        </xdr:cNvPicPr>
      </xdr:nvPicPr>
      <xdr:blipFill>
        <a:blip xmlns:r="http://schemas.openxmlformats.org/officeDocument/2006/relationships" r:embed="rId4"/>
        <a:stretch>
          <a:fillRect/>
        </a:stretch>
      </xdr:blipFill>
      <xdr:spPr>
        <a:xfrm>
          <a:off x="683172" y="19063138"/>
          <a:ext cx="4269828" cy="1431876"/>
        </a:xfrm>
        <a:prstGeom prst="rect">
          <a:avLst/>
        </a:prstGeom>
      </xdr:spPr>
    </xdr:pic>
    <xdr:clientData/>
  </xdr:twoCellAnchor>
  <xdr:twoCellAnchor editAs="oneCell">
    <xdr:from>
      <xdr:col>0</xdr:col>
      <xdr:colOff>683172</xdr:colOff>
      <xdr:row>156</xdr:row>
      <xdr:rowOff>45983</xdr:rowOff>
    </xdr:from>
    <xdr:to>
      <xdr:col>7</xdr:col>
      <xdr:colOff>124810</xdr:colOff>
      <xdr:row>162</xdr:row>
      <xdr:rowOff>71</xdr:rowOff>
    </xdr:to>
    <xdr:pic>
      <xdr:nvPicPr>
        <xdr:cNvPr id="16" name="図 15">
          <a:extLst>
            <a:ext uri="{FF2B5EF4-FFF2-40B4-BE49-F238E27FC236}">
              <a16:creationId xmlns:a16="http://schemas.microsoft.com/office/drawing/2014/main" id="{2D4319F1-FCB8-4470-83A6-237BF8E24D7C}"/>
            </a:ext>
          </a:extLst>
        </xdr:cNvPr>
        <xdr:cNvPicPr>
          <a:picLocks noChangeAspect="1"/>
        </xdr:cNvPicPr>
      </xdr:nvPicPr>
      <xdr:blipFill>
        <a:blip xmlns:r="http://schemas.openxmlformats.org/officeDocument/2006/relationships" r:embed="rId5"/>
        <a:stretch>
          <a:fillRect/>
        </a:stretch>
      </xdr:blipFill>
      <xdr:spPr>
        <a:xfrm>
          <a:off x="683172" y="20948431"/>
          <a:ext cx="4223845" cy="965215"/>
        </a:xfrm>
        <a:prstGeom prst="rect">
          <a:avLst/>
        </a:prstGeom>
      </xdr:spPr>
    </xdr:pic>
    <xdr:clientData/>
  </xdr:twoCellAnchor>
  <xdr:twoCellAnchor editAs="oneCell">
    <xdr:from>
      <xdr:col>1</xdr:col>
      <xdr:colOff>1</xdr:colOff>
      <xdr:row>166</xdr:row>
      <xdr:rowOff>111671</xdr:rowOff>
    </xdr:from>
    <xdr:to>
      <xdr:col>8</xdr:col>
      <xdr:colOff>532340</xdr:colOff>
      <xdr:row>189</xdr:row>
      <xdr:rowOff>123760</xdr:rowOff>
    </xdr:to>
    <xdr:pic>
      <xdr:nvPicPr>
        <xdr:cNvPr id="17" name="図 16">
          <a:extLst>
            <a:ext uri="{FF2B5EF4-FFF2-40B4-BE49-F238E27FC236}">
              <a16:creationId xmlns:a16="http://schemas.microsoft.com/office/drawing/2014/main" id="{5F843D44-6BF2-462B-8416-703097DF1552}"/>
            </a:ext>
          </a:extLst>
        </xdr:cNvPr>
        <xdr:cNvPicPr>
          <a:picLocks noChangeAspect="1"/>
        </xdr:cNvPicPr>
      </xdr:nvPicPr>
      <xdr:blipFill>
        <a:blip xmlns:r="http://schemas.openxmlformats.org/officeDocument/2006/relationships" r:embed="rId6"/>
        <a:stretch>
          <a:fillRect/>
        </a:stretch>
      </xdr:blipFill>
      <xdr:spPr>
        <a:xfrm>
          <a:off x="683173" y="22722050"/>
          <a:ext cx="5314546" cy="3947949"/>
        </a:xfrm>
        <a:prstGeom prst="rect">
          <a:avLst/>
        </a:prstGeom>
      </xdr:spPr>
    </xdr:pic>
    <xdr:clientData/>
  </xdr:twoCellAnchor>
  <xdr:twoCellAnchor editAs="oneCell">
    <xdr:from>
      <xdr:col>0</xdr:col>
      <xdr:colOff>683172</xdr:colOff>
      <xdr:row>197</xdr:row>
      <xdr:rowOff>2273</xdr:rowOff>
    </xdr:from>
    <xdr:to>
      <xdr:col>8</xdr:col>
      <xdr:colOff>484383</xdr:colOff>
      <xdr:row>212</xdr:row>
      <xdr:rowOff>29307</xdr:rowOff>
    </xdr:to>
    <xdr:pic>
      <xdr:nvPicPr>
        <xdr:cNvPr id="18" name="図 17">
          <a:extLst>
            <a:ext uri="{FF2B5EF4-FFF2-40B4-BE49-F238E27FC236}">
              <a16:creationId xmlns:a16="http://schemas.microsoft.com/office/drawing/2014/main" id="{A18EDA8F-B035-4311-A708-FFED503EEE40}"/>
            </a:ext>
          </a:extLst>
        </xdr:cNvPr>
        <xdr:cNvPicPr>
          <a:picLocks noChangeAspect="1"/>
        </xdr:cNvPicPr>
      </xdr:nvPicPr>
      <xdr:blipFill>
        <a:blip xmlns:r="http://schemas.openxmlformats.org/officeDocument/2006/relationships" r:embed="rId7"/>
        <a:stretch>
          <a:fillRect/>
        </a:stretch>
      </xdr:blipFill>
      <xdr:spPr>
        <a:xfrm>
          <a:off x="683172" y="27375658"/>
          <a:ext cx="5306293" cy="2554823"/>
        </a:xfrm>
        <a:prstGeom prst="rect">
          <a:avLst/>
        </a:prstGeom>
      </xdr:spPr>
    </xdr:pic>
    <xdr:clientData/>
  </xdr:twoCellAnchor>
  <xdr:twoCellAnchor editAs="oneCell">
    <xdr:from>
      <xdr:col>1</xdr:col>
      <xdr:colOff>0</xdr:colOff>
      <xdr:row>218</xdr:row>
      <xdr:rowOff>109902</xdr:rowOff>
    </xdr:from>
    <xdr:to>
      <xdr:col>8</xdr:col>
      <xdr:colOff>11266</xdr:colOff>
      <xdr:row>239</xdr:row>
      <xdr:rowOff>56712</xdr:rowOff>
    </xdr:to>
    <xdr:pic>
      <xdr:nvPicPr>
        <xdr:cNvPr id="19" name="図 18">
          <a:extLst>
            <a:ext uri="{FF2B5EF4-FFF2-40B4-BE49-F238E27FC236}">
              <a16:creationId xmlns:a16="http://schemas.microsoft.com/office/drawing/2014/main" id="{D162BFD6-E7B4-4D8C-93ED-5715B85242D6}"/>
            </a:ext>
          </a:extLst>
        </xdr:cNvPr>
        <xdr:cNvPicPr>
          <a:picLocks noChangeAspect="1"/>
        </xdr:cNvPicPr>
      </xdr:nvPicPr>
      <xdr:blipFill>
        <a:blip xmlns:r="http://schemas.openxmlformats.org/officeDocument/2006/relationships" r:embed="rId8"/>
        <a:stretch>
          <a:fillRect/>
        </a:stretch>
      </xdr:blipFill>
      <xdr:spPr>
        <a:xfrm>
          <a:off x="688731" y="31022190"/>
          <a:ext cx="4828571" cy="3485714"/>
        </a:xfrm>
        <a:prstGeom prst="rect">
          <a:avLst/>
        </a:prstGeom>
      </xdr:spPr>
    </xdr:pic>
    <xdr:clientData/>
  </xdr:twoCellAnchor>
  <xdr:twoCellAnchor editAs="oneCell">
    <xdr:from>
      <xdr:col>0</xdr:col>
      <xdr:colOff>644769</xdr:colOff>
      <xdr:row>23</xdr:row>
      <xdr:rowOff>45089</xdr:rowOff>
    </xdr:from>
    <xdr:to>
      <xdr:col>9</xdr:col>
      <xdr:colOff>581</xdr:colOff>
      <xdr:row>30</xdr:row>
      <xdr:rowOff>67779</xdr:rowOff>
    </xdr:to>
    <xdr:pic>
      <xdr:nvPicPr>
        <xdr:cNvPr id="20" name="図 19">
          <a:extLst>
            <a:ext uri="{FF2B5EF4-FFF2-40B4-BE49-F238E27FC236}">
              <a16:creationId xmlns:a16="http://schemas.microsoft.com/office/drawing/2014/main" id="{D6BB748F-1F05-47B3-9293-971A94512C5E}"/>
            </a:ext>
          </a:extLst>
        </xdr:cNvPr>
        <xdr:cNvPicPr>
          <a:picLocks noChangeAspect="1"/>
        </xdr:cNvPicPr>
      </xdr:nvPicPr>
      <xdr:blipFill>
        <a:blip xmlns:r="http://schemas.openxmlformats.org/officeDocument/2006/relationships" r:embed="rId9"/>
        <a:stretch>
          <a:fillRect/>
        </a:stretch>
      </xdr:blipFill>
      <xdr:spPr>
        <a:xfrm>
          <a:off x="644769" y="3855089"/>
          <a:ext cx="5499070" cy="1198515"/>
        </a:xfrm>
        <a:prstGeom prst="rect">
          <a:avLst/>
        </a:prstGeom>
      </xdr:spPr>
    </xdr:pic>
    <xdr:clientData/>
  </xdr:twoCellAnchor>
  <xdr:twoCellAnchor editAs="oneCell">
    <xdr:from>
      <xdr:col>1</xdr:col>
      <xdr:colOff>131883</xdr:colOff>
      <xdr:row>105</xdr:row>
      <xdr:rowOff>116340</xdr:rowOff>
    </xdr:from>
    <xdr:to>
      <xdr:col>7</xdr:col>
      <xdr:colOff>563365</xdr:colOff>
      <xdr:row>121</xdr:row>
      <xdr:rowOff>124558</xdr:rowOff>
    </xdr:to>
    <xdr:pic>
      <xdr:nvPicPr>
        <xdr:cNvPr id="14" name="図 13">
          <a:extLst>
            <a:ext uri="{FF2B5EF4-FFF2-40B4-BE49-F238E27FC236}">
              <a16:creationId xmlns:a16="http://schemas.microsoft.com/office/drawing/2014/main" id="{F5AC5CC6-285D-4BE1-96BA-2FF386513068}"/>
            </a:ext>
          </a:extLst>
        </xdr:cNvPr>
        <xdr:cNvPicPr>
          <a:picLocks noChangeAspect="1"/>
        </xdr:cNvPicPr>
      </xdr:nvPicPr>
      <xdr:blipFill>
        <a:blip xmlns:r="http://schemas.openxmlformats.org/officeDocument/2006/relationships" r:embed="rId10"/>
        <a:stretch>
          <a:fillRect/>
        </a:stretch>
      </xdr:blipFill>
      <xdr:spPr>
        <a:xfrm>
          <a:off x="820614" y="17649667"/>
          <a:ext cx="4568627" cy="2704525"/>
        </a:xfrm>
        <a:prstGeom prst="rect">
          <a:avLst/>
        </a:prstGeom>
      </xdr:spPr>
    </xdr:pic>
    <xdr:clientData/>
  </xdr:twoCellAnchor>
  <xdr:twoCellAnchor>
    <xdr:from>
      <xdr:col>5</xdr:col>
      <xdr:colOff>674076</xdr:colOff>
      <xdr:row>116</xdr:row>
      <xdr:rowOff>153866</xdr:rowOff>
    </xdr:from>
    <xdr:to>
      <xdr:col>6</xdr:col>
      <xdr:colOff>234461</xdr:colOff>
      <xdr:row>118</xdr:row>
      <xdr:rowOff>36635</xdr:rowOff>
    </xdr:to>
    <xdr:sp macro="" textlink="">
      <xdr:nvSpPr>
        <xdr:cNvPr id="23" name="楕円 22">
          <a:extLst>
            <a:ext uri="{FF2B5EF4-FFF2-40B4-BE49-F238E27FC236}">
              <a16:creationId xmlns:a16="http://schemas.microsoft.com/office/drawing/2014/main" id="{177FD82E-BB6E-486E-B663-48C393CD986A}"/>
            </a:ext>
          </a:extLst>
        </xdr:cNvPr>
        <xdr:cNvSpPr/>
      </xdr:nvSpPr>
      <xdr:spPr>
        <a:xfrm>
          <a:off x="4117730" y="19540904"/>
          <a:ext cx="249116" cy="2198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40C81CA8-E03A-48BD-B15F-B6543680D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487585</xdr:colOff>
      <xdr:row>57</xdr:row>
      <xdr:rowOff>74736</xdr:rowOff>
    </xdr:to>
    <xdr:graphicFrame macro="">
      <xdr:nvGraphicFramePr>
        <xdr:cNvPr id="5" name="グラフ 4">
          <a:extLst>
            <a:ext uri="{FF2B5EF4-FFF2-40B4-BE49-F238E27FC236}">
              <a16:creationId xmlns:a16="http://schemas.microsoft.com/office/drawing/2014/main" id="{47E08219-94F3-453B-B606-6C74E1EBB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48C5753B-76E0-4B99-A255-53A3D6D8D70A}"/>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608074</xdr:colOff>
      <xdr:row>42</xdr:row>
      <xdr:rowOff>163737</xdr:rowOff>
    </xdr:to>
    <xdr:pic>
      <xdr:nvPicPr>
        <xdr:cNvPr id="9" name="図 8">
          <a:extLst>
            <a:ext uri="{FF2B5EF4-FFF2-40B4-BE49-F238E27FC236}">
              <a16:creationId xmlns:a16="http://schemas.microsoft.com/office/drawing/2014/main" id="{5AEE248F-CF9F-424C-A55F-8F966664D18B}"/>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72</xdr:row>
      <xdr:rowOff>49642</xdr:rowOff>
    </xdr:from>
    <xdr:ext cx="6400121" cy="2767340"/>
    <xdr:graphicFrame macro="">
      <xdr:nvGraphicFramePr>
        <xdr:cNvPr id="10" name="グラフ 9">
          <a:extLst>
            <a:ext uri="{FF2B5EF4-FFF2-40B4-BE49-F238E27FC236}">
              <a16:creationId xmlns:a16="http://schemas.microsoft.com/office/drawing/2014/main" id="{C76EDEEA-5A4F-4378-93FC-12B70F75D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168578</xdr:rowOff>
    </xdr:from>
    <xdr:ext cx="614358" cy="180895"/>
    <xdr:pic>
      <xdr:nvPicPr>
        <xdr:cNvPr id="14" name="図 13">
          <a:extLst>
            <a:ext uri="{FF2B5EF4-FFF2-40B4-BE49-F238E27FC236}">
              <a16:creationId xmlns:a16="http://schemas.microsoft.com/office/drawing/2014/main" id="{C238C9CC-B7BD-4B68-9D75-1A1AEE7177EE}"/>
            </a:ext>
          </a:extLst>
        </xdr:cNvPr>
        <xdr:cNvPicPr>
          <a:picLocks noChangeAspect="1"/>
        </xdr:cNvPicPr>
      </xdr:nvPicPr>
      <xdr:blipFill>
        <a:blip xmlns:r="http://schemas.openxmlformats.org/officeDocument/2006/relationships" r:embed="rId3"/>
        <a:stretch>
          <a:fillRect/>
        </a:stretch>
      </xdr:blipFill>
      <xdr:spPr>
        <a:xfrm>
          <a:off x="6619308" y="6664628"/>
          <a:ext cx="614358" cy="180895"/>
        </a:xfrm>
        <a:prstGeom prst="rect">
          <a:avLst/>
        </a:prstGeom>
      </xdr:spPr>
    </xdr:pic>
    <xdr:clientData/>
  </xdr:oneCellAnchor>
  <xdr:oneCellAnchor>
    <xdr:from>
      <xdr:col>3</xdr:col>
      <xdr:colOff>997535</xdr:colOff>
      <xdr:row>59</xdr:row>
      <xdr:rowOff>48340</xdr:rowOff>
    </xdr:from>
    <xdr:ext cx="1014675" cy="179519"/>
    <xdr:pic>
      <xdr:nvPicPr>
        <xdr:cNvPr id="15" name="図 14">
          <a:extLst>
            <a:ext uri="{FF2B5EF4-FFF2-40B4-BE49-F238E27FC236}">
              <a16:creationId xmlns:a16="http://schemas.microsoft.com/office/drawing/2014/main" id="{3F7F52E5-13C2-4B15-A9CC-1D75D81426F0}"/>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88</xdr:row>
      <xdr:rowOff>48340</xdr:rowOff>
    </xdr:from>
    <xdr:ext cx="1014675" cy="179519"/>
    <xdr:pic>
      <xdr:nvPicPr>
        <xdr:cNvPr id="16" name="図 15">
          <a:extLst>
            <a:ext uri="{FF2B5EF4-FFF2-40B4-BE49-F238E27FC236}">
              <a16:creationId xmlns:a16="http://schemas.microsoft.com/office/drawing/2014/main" id="{D35FEAA4-C0F4-4C87-B845-68DEE06FBC39}"/>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245374</xdr:colOff>
      <xdr:row>40</xdr:row>
      <xdr:rowOff>54408</xdr:rowOff>
    </xdr:from>
    <xdr:ext cx="6387421" cy="2664000"/>
    <xdr:graphicFrame macro="">
      <xdr:nvGraphicFramePr>
        <xdr:cNvPr id="4" name="グラフ 3">
          <a:extLst>
            <a:ext uri="{FF2B5EF4-FFF2-40B4-BE49-F238E27FC236}">
              <a16:creationId xmlns:a16="http://schemas.microsoft.com/office/drawing/2014/main" id="{D0C05D56-121F-48E7-B9E6-7B8431A21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41</xdr:row>
      <xdr:rowOff>16308</xdr:rowOff>
    </xdr:from>
    <xdr:to>
      <xdr:col>8</xdr:col>
      <xdr:colOff>487585</xdr:colOff>
      <xdr:row>56</xdr:row>
      <xdr:rowOff>74736</xdr:rowOff>
    </xdr:to>
    <xdr:graphicFrame macro="">
      <xdr:nvGraphicFramePr>
        <xdr:cNvPr id="5" name="グラフ 4">
          <a:extLst>
            <a:ext uri="{FF2B5EF4-FFF2-40B4-BE49-F238E27FC236}">
              <a16:creationId xmlns:a16="http://schemas.microsoft.com/office/drawing/2014/main" id="{79117D89-0BBD-4A84-A2C0-8926F981D1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41</xdr:row>
      <xdr:rowOff>127550</xdr:rowOff>
    </xdr:from>
    <xdr:to>
      <xdr:col>8</xdr:col>
      <xdr:colOff>695739</xdr:colOff>
      <xdr:row>42</xdr:row>
      <xdr:rowOff>176004</xdr:rowOff>
    </xdr:to>
    <xdr:sp macro="" textlink="">
      <xdr:nvSpPr>
        <xdr:cNvPr id="6" name="テキスト ボックス 5">
          <a:extLst>
            <a:ext uri="{FF2B5EF4-FFF2-40B4-BE49-F238E27FC236}">
              <a16:creationId xmlns:a16="http://schemas.microsoft.com/office/drawing/2014/main" id="{95AD0D65-E25C-482D-B5A8-4C7431CE0C2C}"/>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40</xdr:row>
      <xdr:rowOff>168578</xdr:rowOff>
    </xdr:from>
    <xdr:to>
      <xdr:col>8</xdr:col>
      <xdr:colOff>608074</xdr:colOff>
      <xdr:row>41</xdr:row>
      <xdr:rowOff>163736</xdr:rowOff>
    </xdr:to>
    <xdr:pic>
      <xdr:nvPicPr>
        <xdr:cNvPr id="9" name="図 8">
          <a:extLst>
            <a:ext uri="{FF2B5EF4-FFF2-40B4-BE49-F238E27FC236}">
              <a16:creationId xmlns:a16="http://schemas.microsoft.com/office/drawing/2014/main" id="{B755FD05-D9A1-4CC6-8AB8-0FCF5076266B}"/>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71</xdr:row>
      <xdr:rowOff>92501</xdr:rowOff>
    </xdr:from>
    <xdr:ext cx="6400121" cy="2767340"/>
    <xdr:graphicFrame macro="">
      <xdr:nvGraphicFramePr>
        <xdr:cNvPr id="10" name="グラフ 9">
          <a:extLst>
            <a:ext uri="{FF2B5EF4-FFF2-40B4-BE49-F238E27FC236}">
              <a16:creationId xmlns:a16="http://schemas.microsoft.com/office/drawing/2014/main" id="{645EAC18-633E-41C0-9815-2D74FDD31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71</xdr:row>
      <xdr:rowOff>168578</xdr:rowOff>
    </xdr:from>
    <xdr:ext cx="614358" cy="180895"/>
    <xdr:pic>
      <xdr:nvPicPr>
        <xdr:cNvPr id="14" name="図 13">
          <a:extLst>
            <a:ext uri="{FF2B5EF4-FFF2-40B4-BE49-F238E27FC236}">
              <a16:creationId xmlns:a16="http://schemas.microsoft.com/office/drawing/2014/main" id="{7D26FA92-36ED-4B2D-9B7E-84661ED87612}"/>
            </a:ext>
          </a:extLst>
        </xdr:cNvPr>
        <xdr:cNvPicPr>
          <a:picLocks noChangeAspect="1"/>
        </xdr:cNvPicPr>
      </xdr:nvPicPr>
      <xdr:blipFill>
        <a:blip xmlns:r="http://schemas.openxmlformats.org/officeDocument/2006/relationships" r:embed="rId3"/>
        <a:stretch>
          <a:fillRect/>
        </a:stretch>
      </xdr:blipFill>
      <xdr:spPr>
        <a:xfrm>
          <a:off x="6619308" y="6702728"/>
          <a:ext cx="614358" cy="180895"/>
        </a:xfrm>
        <a:prstGeom prst="rect">
          <a:avLst/>
        </a:prstGeom>
      </xdr:spPr>
    </xdr:pic>
    <xdr:clientData/>
  </xdr:oneCellAnchor>
  <xdr:oneCellAnchor>
    <xdr:from>
      <xdr:col>3</xdr:col>
      <xdr:colOff>997535</xdr:colOff>
      <xdr:row>58</xdr:row>
      <xdr:rowOff>48340</xdr:rowOff>
    </xdr:from>
    <xdr:ext cx="1014675" cy="179519"/>
    <xdr:pic>
      <xdr:nvPicPr>
        <xdr:cNvPr id="15" name="図 14">
          <a:extLst>
            <a:ext uri="{FF2B5EF4-FFF2-40B4-BE49-F238E27FC236}">
              <a16:creationId xmlns:a16="http://schemas.microsoft.com/office/drawing/2014/main" id="{A65A1718-E77B-493C-9D90-21A3355A4C17}"/>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16" name="図 15">
          <a:extLst>
            <a:ext uri="{FF2B5EF4-FFF2-40B4-BE49-F238E27FC236}">
              <a16:creationId xmlns:a16="http://schemas.microsoft.com/office/drawing/2014/main" id="{8AB23327-D2A5-465C-95D4-F096609BA5C3}"/>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245374</xdr:colOff>
      <xdr:row>40</xdr:row>
      <xdr:rowOff>54408</xdr:rowOff>
    </xdr:from>
    <xdr:ext cx="6387421" cy="2664000"/>
    <xdr:graphicFrame macro="">
      <xdr:nvGraphicFramePr>
        <xdr:cNvPr id="4" name="グラフ 3">
          <a:extLst>
            <a:ext uri="{FF2B5EF4-FFF2-40B4-BE49-F238E27FC236}">
              <a16:creationId xmlns:a16="http://schemas.microsoft.com/office/drawing/2014/main" id="{CB633CAA-545D-473E-B6F5-843829FD2C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41</xdr:row>
      <xdr:rowOff>16308</xdr:rowOff>
    </xdr:from>
    <xdr:to>
      <xdr:col>8</xdr:col>
      <xdr:colOff>485680</xdr:colOff>
      <xdr:row>56</xdr:row>
      <xdr:rowOff>74735</xdr:rowOff>
    </xdr:to>
    <xdr:graphicFrame macro="">
      <xdr:nvGraphicFramePr>
        <xdr:cNvPr id="5" name="グラフ 4">
          <a:extLst>
            <a:ext uri="{FF2B5EF4-FFF2-40B4-BE49-F238E27FC236}">
              <a16:creationId xmlns:a16="http://schemas.microsoft.com/office/drawing/2014/main" id="{08D5F5C9-E629-408E-93CC-2D45E2F0A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41</xdr:row>
      <xdr:rowOff>127550</xdr:rowOff>
    </xdr:from>
    <xdr:to>
      <xdr:col>8</xdr:col>
      <xdr:colOff>695739</xdr:colOff>
      <xdr:row>42</xdr:row>
      <xdr:rowOff>176004</xdr:rowOff>
    </xdr:to>
    <xdr:sp macro="" textlink="">
      <xdr:nvSpPr>
        <xdr:cNvPr id="6" name="テキスト ボックス 5">
          <a:extLst>
            <a:ext uri="{FF2B5EF4-FFF2-40B4-BE49-F238E27FC236}">
              <a16:creationId xmlns:a16="http://schemas.microsoft.com/office/drawing/2014/main" id="{6135E5D9-5691-4776-93A2-710D5386E1AA}"/>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40</xdr:row>
      <xdr:rowOff>168578</xdr:rowOff>
    </xdr:from>
    <xdr:to>
      <xdr:col>8</xdr:col>
      <xdr:colOff>608074</xdr:colOff>
      <xdr:row>41</xdr:row>
      <xdr:rowOff>161832</xdr:rowOff>
    </xdr:to>
    <xdr:pic>
      <xdr:nvPicPr>
        <xdr:cNvPr id="9" name="図 8">
          <a:extLst>
            <a:ext uri="{FF2B5EF4-FFF2-40B4-BE49-F238E27FC236}">
              <a16:creationId xmlns:a16="http://schemas.microsoft.com/office/drawing/2014/main" id="{A2F80FCD-98F6-4650-922F-2A863795099F}"/>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71</xdr:row>
      <xdr:rowOff>49640</xdr:rowOff>
    </xdr:from>
    <xdr:ext cx="6400121" cy="2767340"/>
    <xdr:graphicFrame macro="">
      <xdr:nvGraphicFramePr>
        <xdr:cNvPr id="10" name="グラフ 9">
          <a:extLst>
            <a:ext uri="{FF2B5EF4-FFF2-40B4-BE49-F238E27FC236}">
              <a16:creationId xmlns:a16="http://schemas.microsoft.com/office/drawing/2014/main" id="{96BCA6E6-9EFE-4506-A404-DF6B9BC97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71</xdr:row>
      <xdr:rowOff>168578</xdr:rowOff>
    </xdr:from>
    <xdr:ext cx="614358" cy="180895"/>
    <xdr:pic>
      <xdr:nvPicPr>
        <xdr:cNvPr id="14" name="図 13">
          <a:extLst>
            <a:ext uri="{FF2B5EF4-FFF2-40B4-BE49-F238E27FC236}">
              <a16:creationId xmlns:a16="http://schemas.microsoft.com/office/drawing/2014/main" id="{735836A4-AC9B-491B-B386-D10C27693551}"/>
            </a:ext>
          </a:extLst>
        </xdr:cNvPr>
        <xdr:cNvPicPr>
          <a:picLocks noChangeAspect="1"/>
        </xdr:cNvPicPr>
      </xdr:nvPicPr>
      <xdr:blipFill>
        <a:blip xmlns:r="http://schemas.openxmlformats.org/officeDocument/2006/relationships" r:embed="rId3"/>
        <a:stretch>
          <a:fillRect/>
        </a:stretch>
      </xdr:blipFill>
      <xdr:spPr>
        <a:xfrm>
          <a:off x="6619308" y="6645578"/>
          <a:ext cx="614358" cy="180895"/>
        </a:xfrm>
        <a:prstGeom prst="rect">
          <a:avLst/>
        </a:prstGeom>
      </xdr:spPr>
    </xdr:pic>
    <xdr:clientData/>
  </xdr:oneCellAnchor>
  <xdr:oneCellAnchor>
    <xdr:from>
      <xdr:col>3</xdr:col>
      <xdr:colOff>997535</xdr:colOff>
      <xdr:row>58</xdr:row>
      <xdr:rowOff>48340</xdr:rowOff>
    </xdr:from>
    <xdr:ext cx="1014675" cy="179519"/>
    <xdr:pic>
      <xdr:nvPicPr>
        <xdr:cNvPr id="15" name="図 14">
          <a:extLst>
            <a:ext uri="{FF2B5EF4-FFF2-40B4-BE49-F238E27FC236}">
              <a16:creationId xmlns:a16="http://schemas.microsoft.com/office/drawing/2014/main" id="{B03F7334-5BD0-4FEB-AA42-022FF18E9598}"/>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16" name="図 15">
          <a:extLst>
            <a:ext uri="{FF2B5EF4-FFF2-40B4-BE49-F238E27FC236}">
              <a16:creationId xmlns:a16="http://schemas.microsoft.com/office/drawing/2014/main" id="{245A68AA-B1FA-4ECB-826C-58BD5F881378}"/>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245374</xdr:colOff>
      <xdr:row>40</xdr:row>
      <xdr:rowOff>54408</xdr:rowOff>
    </xdr:from>
    <xdr:ext cx="6387421" cy="2664000"/>
    <xdr:graphicFrame macro="">
      <xdr:nvGraphicFramePr>
        <xdr:cNvPr id="4" name="グラフ 3">
          <a:extLst>
            <a:ext uri="{FF2B5EF4-FFF2-40B4-BE49-F238E27FC236}">
              <a16:creationId xmlns:a16="http://schemas.microsoft.com/office/drawing/2014/main" id="{6ADB4EA9-AC28-4B8A-BE44-5A3D14950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41</xdr:row>
      <xdr:rowOff>16308</xdr:rowOff>
    </xdr:from>
    <xdr:to>
      <xdr:col>8</xdr:col>
      <xdr:colOff>485680</xdr:colOff>
      <xdr:row>56</xdr:row>
      <xdr:rowOff>74737</xdr:rowOff>
    </xdr:to>
    <xdr:graphicFrame macro="">
      <xdr:nvGraphicFramePr>
        <xdr:cNvPr id="5" name="グラフ 4">
          <a:extLst>
            <a:ext uri="{FF2B5EF4-FFF2-40B4-BE49-F238E27FC236}">
              <a16:creationId xmlns:a16="http://schemas.microsoft.com/office/drawing/2014/main" id="{28F421D3-6C9A-4576-973C-0DF21EF12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41</xdr:row>
      <xdr:rowOff>127550</xdr:rowOff>
    </xdr:from>
    <xdr:to>
      <xdr:col>8</xdr:col>
      <xdr:colOff>695739</xdr:colOff>
      <xdr:row>42</xdr:row>
      <xdr:rowOff>176004</xdr:rowOff>
    </xdr:to>
    <xdr:sp macro="" textlink="">
      <xdr:nvSpPr>
        <xdr:cNvPr id="6" name="テキスト ボックス 5">
          <a:extLst>
            <a:ext uri="{FF2B5EF4-FFF2-40B4-BE49-F238E27FC236}">
              <a16:creationId xmlns:a16="http://schemas.microsoft.com/office/drawing/2014/main" id="{F2B97F75-C9FE-40A2-BA07-9D137ED1DEA6}"/>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40</xdr:row>
      <xdr:rowOff>168578</xdr:rowOff>
    </xdr:from>
    <xdr:to>
      <xdr:col>8</xdr:col>
      <xdr:colOff>608074</xdr:colOff>
      <xdr:row>41</xdr:row>
      <xdr:rowOff>161831</xdr:rowOff>
    </xdr:to>
    <xdr:pic>
      <xdr:nvPicPr>
        <xdr:cNvPr id="9" name="図 8">
          <a:extLst>
            <a:ext uri="{FF2B5EF4-FFF2-40B4-BE49-F238E27FC236}">
              <a16:creationId xmlns:a16="http://schemas.microsoft.com/office/drawing/2014/main" id="{0330C687-5BFA-4559-8F17-D306BB267EDA}"/>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71</xdr:row>
      <xdr:rowOff>6779</xdr:rowOff>
    </xdr:from>
    <xdr:ext cx="6400121" cy="2767340"/>
    <xdr:graphicFrame macro="">
      <xdr:nvGraphicFramePr>
        <xdr:cNvPr id="10" name="グラフ 9">
          <a:extLst>
            <a:ext uri="{FF2B5EF4-FFF2-40B4-BE49-F238E27FC236}">
              <a16:creationId xmlns:a16="http://schemas.microsoft.com/office/drawing/2014/main" id="{9273BD76-3C4B-4A1B-BBE0-D30FB5707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71</xdr:row>
      <xdr:rowOff>168578</xdr:rowOff>
    </xdr:from>
    <xdr:ext cx="614358" cy="180895"/>
    <xdr:pic>
      <xdr:nvPicPr>
        <xdr:cNvPr id="14" name="図 13">
          <a:extLst>
            <a:ext uri="{FF2B5EF4-FFF2-40B4-BE49-F238E27FC236}">
              <a16:creationId xmlns:a16="http://schemas.microsoft.com/office/drawing/2014/main" id="{86A6DF1B-A610-4856-9D97-76C4DDDB8C4F}"/>
            </a:ext>
          </a:extLst>
        </xdr:cNvPr>
        <xdr:cNvPicPr>
          <a:picLocks noChangeAspect="1"/>
        </xdr:cNvPicPr>
      </xdr:nvPicPr>
      <xdr:blipFill>
        <a:blip xmlns:r="http://schemas.openxmlformats.org/officeDocument/2006/relationships" r:embed="rId3"/>
        <a:stretch>
          <a:fillRect/>
        </a:stretch>
      </xdr:blipFill>
      <xdr:spPr>
        <a:xfrm>
          <a:off x="6619308" y="6702728"/>
          <a:ext cx="614358" cy="180895"/>
        </a:xfrm>
        <a:prstGeom prst="rect">
          <a:avLst/>
        </a:prstGeom>
      </xdr:spPr>
    </xdr:pic>
    <xdr:clientData/>
  </xdr:oneCellAnchor>
  <xdr:oneCellAnchor>
    <xdr:from>
      <xdr:col>3</xdr:col>
      <xdr:colOff>997535</xdr:colOff>
      <xdr:row>58</xdr:row>
      <xdr:rowOff>48340</xdr:rowOff>
    </xdr:from>
    <xdr:ext cx="1014675" cy="179519"/>
    <xdr:pic>
      <xdr:nvPicPr>
        <xdr:cNvPr id="15" name="図 14">
          <a:extLst>
            <a:ext uri="{FF2B5EF4-FFF2-40B4-BE49-F238E27FC236}">
              <a16:creationId xmlns:a16="http://schemas.microsoft.com/office/drawing/2014/main" id="{B02644BC-0AAC-4D9D-95C8-E1146DF51DAC}"/>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16" name="図 15">
          <a:extLst>
            <a:ext uri="{FF2B5EF4-FFF2-40B4-BE49-F238E27FC236}">
              <a16:creationId xmlns:a16="http://schemas.microsoft.com/office/drawing/2014/main" id="{A2A0A8BF-E2EE-483B-A887-C49EC246CEB0}"/>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12</xdr:col>
      <xdr:colOff>245374</xdr:colOff>
      <xdr:row>21</xdr:row>
      <xdr:rowOff>20119</xdr:rowOff>
    </xdr:from>
    <xdr:ext cx="6387421" cy="2646882"/>
    <xdr:graphicFrame macro="">
      <xdr:nvGraphicFramePr>
        <xdr:cNvPr id="5" name="グラフ 4">
          <a:extLst>
            <a:ext uri="{FF2B5EF4-FFF2-40B4-BE49-F238E27FC236}">
              <a16:creationId xmlns:a16="http://schemas.microsoft.com/office/drawing/2014/main" id="{77E49972-2D7C-4922-A03B-542C87C37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12</xdr:col>
      <xdr:colOff>245374</xdr:colOff>
      <xdr:row>50</xdr:row>
      <xdr:rowOff>73044</xdr:rowOff>
    </xdr:from>
    <xdr:ext cx="6387421" cy="2589194"/>
    <xdr:graphicFrame macro="">
      <xdr:nvGraphicFramePr>
        <xdr:cNvPr id="6" name="グラフ 5">
          <a:extLst>
            <a:ext uri="{FF2B5EF4-FFF2-40B4-BE49-F238E27FC236}">
              <a16:creationId xmlns:a16="http://schemas.microsoft.com/office/drawing/2014/main" id="{703F7820-473C-4534-B75D-BFBBA8161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editAs="oneCell">
    <xdr:from>
      <xdr:col>2</xdr:col>
      <xdr:colOff>245374</xdr:colOff>
      <xdr:row>22</xdr:row>
      <xdr:rowOff>16308</xdr:rowOff>
    </xdr:from>
    <xdr:to>
      <xdr:col>8</xdr:col>
      <xdr:colOff>563784</xdr:colOff>
      <xdr:row>37</xdr:row>
      <xdr:rowOff>74736</xdr:rowOff>
    </xdr:to>
    <xdr:graphicFrame macro="">
      <xdr:nvGraphicFramePr>
        <xdr:cNvPr id="11" name="グラフ 10">
          <a:extLst>
            <a:ext uri="{FF2B5EF4-FFF2-40B4-BE49-F238E27FC236}">
              <a16:creationId xmlns:a16="http://schemas.microsoft.com/office/drawing/2014/main" id="{E90857E6-48CF-48BB-8806-5C9A3CD22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7</xdr:col>
      <xdr:colOff>952500</xdr:colOff>
      <xdr:row>22</xdr:row>
      <xdr:rowOff>127550</xdr:rowOff>
    </xdr:from>
    <xdr:to>
      <xdr:col>8</xdr:col>
      <xdr:colOff>695739</xdr:colOff>
      <xdr:row>23</xdr:row>
      <xdr:rowOff>176004</xdr:rowOff>
    </xdr:to>
    <xdr:sp macro="" textlink="">
      <xdr:nvSpPr>
        <xdr:cNvPr id="12" name="テキスト ボックス 11">
          <a:extLst>
            <a:ext uri="{FF2B5EF4-FFF2-40B4-BE49-F238E27FC236}">
              <a16:creationId xmlns:a16="http://schemas.microsoft.com/office/drawing/2014/main" id="{A286F468-AD62-4DD8-9E0D-56E7CD137A1A}"/>
            </a:ext>
          </a:extLst>
        </xdr:cNvPr>
        <xdr:cNvSpPr txBox="1"/>
      </xdr:nvSpPr>
      <xdr:spPr>
        <a:xfrm>
          <a:off x="7229475" y="863337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21</xdr:row>
      <xdr:rowOff>168578</xdr:rowOff>
    </xdr:from>
    <xdr:to>
      <xdr:col>8</xdr:col>
      <xdr:colOff>608074</xdr:colOff>
      <xdr:row>22</xdr:row>
      <xdr:rowOff>163737</xdr:rowOff>
    </xdr:to>
    <xdr:pic>
      <xdr:nvPicPr>
        <xdr:cNvPr id="13" name="図 12">
          <a:extLst>
            <a:ext uri="{FF2B5EF4-FFF2-40B4-BE49-F238E27FC236}">
              <a16:creationId xmlns:a16="http://schemas.microsoft.com/office/drawing/2014/main" id="{CB4DAE66-EB4C-4E04-8D00-3F153248D968}"/>
            </a:ext>
          </a:extLst>
        </xdr:cNvPr>
        <xdr:cNvPicPr>
          <a:picLocks noChangeAspect="1"/>
        </xdr:cNvPicPr>
      </xdr:nvPicPr>
      <xdr:blipFill>
        <a:blip xmlns:r="http://schemas.openxmlformats.org/officeDocument/2006/relationships" r:embed="rId4"/>
        <a:stretch>
          <a:fillRect/>
        </a:stretch>
      </xdr:blipFill>
      <xdr:spPr>
        <a:xfrm>
          <a:off x="7305108" y="8493428"/>
          <a:ext cx="614358" cy="180895"/>
        </a:xfrm>
        <a:prstGeom prst="rect">
          <a:avLst/>
        </a:prstGeom>
      </xdr:spPr>
    </xdr:pic>
    <xdr:clientData/>
  </xdr:twoCellAnchor>
  <xdr:oneCellAnchor>
    <xdr:from>
      <xdr:col>3</xdr:col>
      <xdr:colOff>997535</xdr:colOff>
      <xdr:row>39</xdr:row>
      <xdr:rowOff>48340</xdr:rowOff>
    </xdr:from>
    <xdr:ext cx="1014675" cy="179519"/>
    <xdr:pic>
      <xdr:nvPicPr>
        <xdr:cNvPr id="14" name="図 13">
          <a:extLst>
            <a:ext uri="{FF2B5EF4-FFF2-40B4-BE49-F238E27FC236}">
              <a16:creationId xmlns:a16="http://schemas.microsoft.com/office/drawing/2014/main" id="{2CE38BF4-E3B2-476C-8D00-5C5A82A65898}"/>
            </a:ext>
          </a:extLst>
        </xdr:cNvPr>
        <xdr:cNvPicPr>
          <a:picLocks noChangeAspect="1"/>
        </xdr:cNvPicPr>
      </xdr:nvPicPr>
      <xdr:blipFill>
        <a:blip xmlns:r="http://schemas.openxmlformats.org/officeDocument/2006/relationships" r:embed="rId5"/>
        <a:stretch>
          <a:fillRect/>
        </a:stretch>
      </xdr:blipFill>
      <xdr:spPr>
        <a:xfrm>
          <a:off x="3464510" y="11973640"/>
          <a:ext cx="1014675" cy="179519"/>
        </a:xfrm>
        <a:prstGeom prst="rect">
          <a:avLst/>
        </a:prstGeom>
      </xdr:spPr>
    </xdr:pic>
    <xdr:clientData/>
  </xdr:oneCellAnchor>
  <xdr:oneCellAnchor>
    <xdr:from>
      <xdr:col>2</xdr:col>
      <xdr:colOff>245374</xdr:colOff>
      <xdr:row>51</xdr:row>
      <xdr:rowOff>16308</xdr:rowOff>
    </xdr:from>
    <xdr:ext cx="6400121" cy="2767340"/>
    <xdr:graphicFrame macro="">
      <xdr:nvGraphicFramePr>
        <xdr:cNvPr id="15" name="グラフ 14">
          <a:extLst>
            <a:ext uri="{FF2B5EF4-FFF2-40B4-BE49-F238E27FC236}">
              <a16:creationId xmlns:a16="http://schemas.microsoft.com/office/drawing/2014/main" id="{347E0B36-3C02-44C6-AADC-2F4D84400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7</xdr:col>
      <xdr:colOff>1028133</xdr:colOff>
      <xdr:row>50</xdr:row>
      <xdr:rowOff>168578</xdr:rowOff>
    </xdr:from>
    <xdr:ext cx="614358" cy="180895"/>
    <xdr:pic>
      <xdr:nvPicPr>
        <xdr:cNvPr id="16" name="図 15">
          <a:extLst>
            <a:ext uri="{FF2B5EF4-FFF2-40B4-BE49-F238E27FC236}">
              <a16:creationId xmlns:a16="http://schemas.microsoft.com/office/drawing/2014/main" id="{E15CDABC-763A-471F-8562-0D470550D5A6}"/>
            </a:ext>
          </a:extLst>
        </xdr:cNvPr>
        <xdr:cNvPicPr>
          <a:picLocks noChangeAspect="1"/>
        </xdr:cNvPicPr>
      </xdr:nvPicPr>
      <xdr:blipFill>
        <a:blip xmlns:r="http://schemas.openxmlformats.org/officeDocument/2006/relationships" r:embed="rId4"/>
        <a:stretch>
          <a:fillRect/>
        </a:stretch>
      </xdr:blipFill>
      <xdr:spPr>
        <a:xfrm>
          <a:off x="7305108" y="14303678"/>
          <a:ext cx="614358" cy="180895"/>
        </a:xfrm>
        <a:prstGeom prst="rect">
          <a:avLst/>
        </a:prstGeom>
      </xdr:spPr>
    </xdr:pic>
    <xdr:clientData/>
  </xdr:oneCellAnchor>
  <xdr:oneCellAnchor>
    <xdr:from>
      <xdr:col>3</xdr:col>
      <xdr:colOff>997535</xdr:colOff>
      <xdr:row>67</xdr:row>
      <xdr:rowOff>48340</xdr:rowOff>
    </xdr:from>
    <xdr:ext cx="1014675" cy="179519"/>
    <xdr:pic>
      <xdr:nvPicPr>
        <xdr:cNvPr id="17" name="図 16">
          <a:extLst>
            <a:ext uri="{FF2B5EF4-FFF2-40B4-BE49-F238E27FC236}">
              <a16:creationId xmlns:a16="http://schemas.microsoft.com/office/drawing/2014/main" id="{2F323CB8-C517-47FC-9837-B8B336554EA7}"/>
            </a:ext>
          </a:extLst>
        </xdr:cNvPr>
        <xdr:cNvPicPr>
          <a:picLocks noChangeAspect="1"/>
        </xdr:cNvPicPr>
      </xdr:nvPicPr>
      <xdr:blipFill>
        <a:blip xmlns:r="http://schemas.openxmlformats.org/officeDocument/2006/relationships" r:embed="rId5"/>
        <a:stretch>
          <a:fillRect/>
        </a:stretch>
      </xdr:blipFill>
      <xdr:spPr>
        <a:xfrm>
          <a:off x="3464510" y="17088565"/>
          <a:ext cx="1014675" cy="17951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649728</xdr:colOff>
      <xdr:row>27</xdr:row>
      <xdr:rowOff>21950</xdr:rowOff>
    </xdr:from>
    <xdr:to>
      <xdr:col>11</xdr:col>
      <xdr:colOff>399222</xdr:colOff>
      <xdr:row>46</xdr:row>
      <xdr:rowOff>105728</xdr:rowOff>
    </xdr:to>
    <xdr:graphicFrame macro="">
      <xdr:nvGraphicFramePr>
        <xdr:cNvPr id="2" name="グラフ 1">
          <a:extLst>
            <a:ext uri="{FF2B5EF4-FFF2-40B4-BE49-F238E27FC236}">
              <a16:creationId xmlns:a16="http://schemas.microsoft.com/office/drawing/2014/main" id="{192C2D01-2AC0-4633-A0E4-0F33B3DA9A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245374</xdr:colOff>
      <xdr:row>37</xdr:row>
      <xdr:rowOff>16308</xdr:rowOff>
    </xdr:from>
    <xdr:to>
      <xdr:col>8</xdr:col>
      <xdr:colOff>487585</xdr:colOff>
      <xdr:row>52</xdr:row>
      <xdr:rowOff>74735</xdr:rowOff>
    </xdr:to>
    <xdr:graphicFrame macro="">
      <xdr:nvGraphicFramePr>
        <xdr:cNvPr id="3" name="グラフ 2">
          <a:extLst>
            <a:ext uri="{FF2B5EF4-FFF2-40B4-BE49-F238E27FC236}">
              <a16:creationId xmlns:a16="http://schemas.microsoft.com/office/drawing/2014/main" id="{13949170-808C-45A9-9D30-5A46BD3B68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oneCellAnchor>
    <xdr:from>
      <xdr:col>11</xdr:col>
      <xdr:colOff>245374</xdr:colOff>
      <xdr:row>36</xdr:row>
      <xdr:rowOff>54408</xdr:rowOff>
    </xdr:from>
    <xdr:ext cx="6387421" cy="2664000"/>
    <xdr:graphicFrame macro="">
      <xdr:nvGraphicFramePr>
        <xdr:cNvPr id="6" name="グラフ 5">
          <a:extLst>
            <a:ext uri="{FF2B5EF4-FFF2-40B4-BE49-F238E27FC236}">
              <a16:creationId xmlns:a16="http://schemas.microsoft.com/office/drawing/2014/main" id="{5D78F375-27BE-4EFA-92B3-3DA411F534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xdr:from>
      <xdr:col>7</xdr:col>
      <xdr:colOff>952500</xdr:colOff>
      <xdr:row>37</xdr:row>
      <xdr:rowOff>127550</xdr:rowOff>
    </xdr:from>
    <xdr:to>
      <xdr:col>8</xdr:col>
      <xdr:colOff>695739</xdr:colOff>
      <xdr:row>38</xdr:row>
      <xdr:rowOff>176004</xdr:rowOff>
    </xdr:to>
    <xdr:sp macro="" textlink="">
      <xdr:nvSpPr>
        <xdr:cNvPr id="8" name="テキスト ボックス 7">
          <a:extLst>
            <a:ext uri="{FF2B5EF4-FFF2-40B4-BE49-F238E27FC236}">
              <a16:creationId xmlns:a16="http://schemas.microsoft.com/office/drawing/2014/main" id="{481BAC82-BFAD-4086-A7FE-D7C034B2A61F}"/>
            </a:ext>
          </a:extLst>
        </xdr:cNvPr>
        <xdr:cNvSpPr txBox="1"/>
      </xdr:nvSpPr>
      <xdr:spPr>
        <a:xfrm>
          <a:off x="6543675" y="6375950"/>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36</xdr:row>
      <xdr:rowOff>168578</xdr:rowOff>
    </xdr:from>
    <xdr:to>
      <xdr:col>8</xdr:col>
      <xdr:colOff>608075</xdr:colOff>
      <xdr:row>37</xdr:row>
      <xdr:rowOff>163737</xdr:rowOff>
    </xdr:to>
    <xdr:pic>
      <xdr:nvPicPr>
        <xdr:cNvPr id="2" name="図 1">
          <a:extLst>
            <a:ext uri="{FF2B5EF4-FFF2-40B4-BE49-F238E27FC236}">
              <a16:creationId xmlns:a16="http://schemas.microsoft.com/office/drawing/2014/main" id="{F40D7E71-B37F-4354-BFBC-9299EC67A330}"/>
            </a:ext>
          </a:extLst>
        </xdr:cNvPr>
        <xdr:cNvPicPr>
          <a:picLocks noChangeAspect="1"/>
        </xdr:cNvPicPr>
      </xdr:nvPicPr>
      <xdr:blipFill>
        <a:blip xmlns:r="http://schemas.openxmlformats.org/officeDocument/2006/relationships" r:embed="rId3"/>
        <a:stretch>
          <a:fillRect/>
        </a:stretch>
      </xdr:blipFill>
      <xdr:spPr>
        <a:xfrm>
          <a:off x="6619308" y="6236003"/>
          <a:ext cx="614358" cy="180895"/>
        </a:xfrm>
        <a:prstGeom prst="rect">
          <a:avLst/>
        </a:prstGeom>
      </xdr:spPr>
    </xdr:pic>
    <xdr:clientData/>
  </xdr:twoCellAnchor>
  <xdr:oneCellAnchor>
    <xdr:from>
      <xdr:col>2</xdr:col>
      <xdr:colOff>245374</xdr:colOff>
      <xdr:row>68</xdr:row>
      <xdr:rowOff>54408</xdr:rowOff>
    </xdr:from>
    <xdr:ext cx="6400121" cy="2767340"/>
    <xdr:graphicFrame macro="">
      <xdr:nvGraphicFramePr>
        <xdr:cNvPr id="23" name="グラフ 22">
          <a:extLst>
            <a:ext uri="{FF2B5EF4-FFF2-40B4-BE49-F238E27FC236}">
              <a16:creationId xmlns:a16="http://schemas.microsoft.com/office/drawing/2014/main" id="{37A1EAB0-FC50-41FC-9BA8-9B940F7AF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68</xdr:row>
      <xdr:rowOff>25703</xdr:rowOff>
    </xdr:from>
    <xdr:ext cx="614358" cy="180895"/>
    <xdr:pic>
      <xdr:nvPicPr>
        <xdr:cNvPr id="27" name="図 26">
          <a:extLst>
            <a:ext uri="{FF2B5EF4-FFF2-40B4-BE49-F238E27FC236}">
              <a16:creationId xmlns:a16="http://schemas.microsoft.com/office/drawing/2014/main" id="{7C1D1ADA-E37C-401F-824E-148764947721}"/>
            </a:ext>
          </a:extLst>
        </xdr:cNvPr>
        <xdr:cNvPicPr>
          <a:picLocks noChangeAspect="1"/>
        </xdr:cNvPicPr>
      </xdr:nvPicPr>
      <xdr:blipFill>
        <a:blip xmlns:r="http://schemas.openxmlformats.org/officeDocument/2006/relationships" r:embed="rId3"/>
        <a:stretch>
          <a:fillRect/>
        </a:stretch>
      </xdr:blipFill>
      <xdr:spPr>
        <a:xfrm>
          <a:off x="6619308" y="6093128"/>
          <a:ext cx="614358" cy="180895"/>
        </a:xfrm>
        <a:prstGeom prst="rect">
          <a:avLst/>
        </a:prstGeom>
      </xdr:spPr>
    </xdr:pic>
    <xdr:clientData/>
  </xdr:oneCellAnchor>
  <xdr:twoCellAnchor editAs="oneCell">
    <xdr:from>
      <xdr:col>3</xdr:col>
      <xdr:colOff>997535</xdr:colOff>
      <xdr:row>54</xdr:row>
      <xdr:rowOff>48340</xdr:rowOff>
    </xdr:from>
    <xdr:to>
      <xdr:col>5</xdr:col>
      <xdr:colOff>68157</xdr:colOff>
      <xdr:row>55</xdr:row>
      <xdr:rowOff>1164</xdr:rowOff>
    </xdr:to>
    <xdr:pic>
      <xdr:nvPicPr>
        <xdr:cNvPr id="10" name="図 9">
          <a:extLst>
            <a:ext uri="{FF2B5EF4-FFF2-40B4-BE49-F238E27FC236}">
              <a16:creationId xmlns:a16="http://schemas.microsoft.com/office/drawing/2014/main" id="{D6FB03EC-1062-43B9-88F2-F3B5697A5A3B}"/>
            </a:ext>
          </a:extLst>
        </xdr:cNvPr>
        <xdr:cNvPicPr>
          <a:picLocks noChangeAspect="1"/>
        </xdr:cNvPicPr>
      </xdr:nvPicPr>
      <xdr:blipFill>
        <a:blip xmlns:r="http://schemas.openxmlformats.org/officeDocument/2006/relationships" r:embed="rId5"/>
        <a:stretch>
          <a:fillRect/>
        </a:stretch>
      </xdr:blipFill>
      <xdr:spPr>
        <a:xfrm>
          <a:off x="2778710" y="9716215"/>
          <a:ext cx="1014675" cy="179519"/>
        </a:xfrm>
        <a:prstGeom prst="rect">
          <a:avLst/>
        </a:prstGeom>
      </xdr:spPr>
    </xdr:pic>
    <xdr:clientData/>
  </xdr:twoCellAnchor>
  <xdr:oneCellAnchor>
    <xdr:from>
      <xdr:col>3</xdr:col>
      <xdr:colOff>997535</xdr:colOff>
      <xdr:row>84</xdr:row>
      <xdr:rowOff>48340</xdr:rowOff>
    </xdr:from>
    <xdr:ext cx="1014675" cy="179519"/>
    <xdr:pic>
      <xdr:nvPicPr>
        <xdr:cNvPr id="28" name="図 27">
          <a:extLst>
            <a:ext uri="{FF2B5EF4-FFF2-40B4-BE49-F238E27FC236}">
              <a16:creationId xmlns:a16="http://schemas.microsoft.com/office/drawing/2014/main" id="{74110AB3-7CCD-43E1-A240-866A5FB4E8EC}"/>
            </a:ext>
          </a:extLst>
        </xdr:cNvPr>
        <xdr:cNvPicPr>
          <a:picLocks noChangeAspect="1"/>
        </xdr:cNvPicPr>
      </xdr:nvPicPr>
      <xdr:blipFill>
        <a:blip xmlns:r="http://schemas.openxmlformats.org/officeDocument/2006/relationships" r:embed="rId5"/>
        <a:stretch>
          <a:fillRect/>
        </a:stretch>
      </xdr:blipFill>
      <xdr:spPr>
        <a:xfrm>
          <a:off x="2778710" y="9716215"/>
          <a:ext cx="1014675" cy="17951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245374</xdr:colOff>
      <xdr:row>39</xdr:row>
      <xdr:rowOff>54408</xdr:rowOff>
    </xdr:from>
    <xdr:ext cx="6387421" cy="2664000"/>
    <xdr:graphicFrame macro="">
      <xdr:nvGraphicFramePr>
        <xdr:cNvPr id="4" name="グラフ 3">
          <a:extLst>
            <a:ext uri="{FF2B5EF4-FFF2-40B4-BE49-F238E27FC236}">
              <a16:creationId xmlns:a16="http://schemas.microsoft.com/office/drawing/2014/main" id="{C7824D89-4FBC-4833-AB99-13F79E421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40</xdr:row>
      <xdr:rowOff>16308</xdr:rowOff>
    </xdr:from>
    <xdr:to>
      <xdr:col>8</xdr:col>
      <xdr:colOff>485680</xdr:colOff>
      <xdr:row>55</xdr:row>
      <xdr:rowOff>74737</xdr:rowOff>
    </xdr:to>
    <xdr:graphicFrame macro="">
      <xdr:nvGraphicFramePr>
        <xdr:cNvPr id="11" name="グラフ 10">
          <a:extLst>
            <a:ext uri="{FF2B5EF4-FFF2-40B4-BE49-F238E27FC236}">
              <a16:creationId xmlns:a16="http://schemas.microsoft.com/office/drawing/2014/main" id="{A5544C29-A198-4315-BC6C-26C1218F5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40</xdr:row>
      <xdr:rowOff>127550</xdr:rowOff>
    </xdr:from>
    <xdr:to>
      <xdr:col>8</xdr:col>
      <xdr:colOff>695739</xdr:colOff>
      <xdr:row>41</xdr:row>
      <xdr:rowOff>176004</xdr:rowOff>
    </xdr:to>
    <xdr:sp macro="" textlink="">
      <xdr:nvSpPr>
        <xdr:cNvPr id="12" name="テキスト ボックス 11">
          <a:extLst>
            <a:ext uri="{FF2B5EF4-FFF2-40B4-BE49-F238E27FC236}">
              <a16:creationId xmlns:a16="http://schemas.microsoft.com/office/drawing/2014/main" id="{8689B70F-975E-4D9A-BAEE-2E35CD9DDDC0}"/>
            </a:ext>
          </a:extLst>
        </xdr:cNvPr>
        <xdr:cNvSpPr txBox="1"/>
      </xdr:nvSpPr>
      <xdr:spPr>
        <a:xfrm>
          <a:off x="6543675" y="6375950"/>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39</xdr:row>
      <xdr:rowOff>168578</xdr:rowOff>
    </xdr:from>
    <xdr:to>
      <xdr:col>8</xdr:col>
      <xdr:colOff>608075</xdr:colOff>
      <xdr:row>40</xdr:row>
      <xdr:rowOff>161831</xdr:rowOff>
    </xdr:to>
    <xdr:pic>
      <xdr:nvPicPr>
        <xdr:cNvPr id="15" name="図 14">
          <a:extLst>
            <a:ext uri="{FF2B5EF4-FFF2-40B4-BE49-F238E27FC236}">
              <a16:creationId xmlns:a16="http://schemas.microsoft.com/office/drawing/2014/main" id="{DF23FB1D-CB86-41E7-B38D-F1934BAD3CFD}"/>
            </a:ext>
          </a:extLst>
        </xdr:cNvPr>
        <xdr:cNvPicPr>
          <a:picLocks noChangeAspect="1"/>
        </xdr:cNvPicPr>
      </xdr:nvPicPr>
      <xdr:blipFill>
        <a:blip xmlns:r="http://schemas.openxmlformats.org/officeDocument/2006/relationships" r:embed="rId3"/>
        <a:stretch>
          <a:fillRect/>
        </a:stretch>
      </xdr:blipFill>
      <xdr:spPr>
        <a:xfrm>
          <a:off x="6619308" y="6236003"/>
          <a:ext cx="614358" cy="180895"/>
        </a:xfrm>
        <a:prstGeom prst="rect">
          <a:avLst/>
        </a:prstGeom>
      </xdr:spPr>
    </xdr:pic>
    <xdr:clientData/>
  </xdr:twoCellAnchor>
  <xdr:oneCellAnchor>
    <xdr:from>
      <xdr:col>2</xdr:col>
      <xdr:colOff>245374</xdr:colOff>
      <xdr:row>71</xdr:row>
      <xdr:rowOff>16308</xdr:rowOff>
    </xdr:from>
    <xdr:ext cx="6400121" cy="2767340"/>
    <xdr:graphicFrame macro="">
      <xdr:nvGraphicFramePr>
        <xdr:cNvPr id="16" name="グラフ 15">
          <a:extLst>
            <a:ext uri="{FF2B5EF4-FFF2-40B4-BE49-F238E27FC236}">
              <a16:creationId xmlns:a16="http://schemas.microsoft.com/office/drawing/2014/main" id="{1C9EBFAE-2577-4FB7-889D-9FB320359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70</xdr:row>
      <xdr:rowOff>168578</xdr:rowOff>
    </xdr:from>
    <xdr:ext cx="614358" cy="180895"/>
    <xdr:pic>
      <xdr:nvPicPr>
        <xdr:cNvPr id="20" name="図 19">
          <a:extLst>
            <a:ext uri="{FF2B5EF4-FFF2-40B4-BE49-F238E27FC236}">
              <a16:creationId xmlns:a16="http://schemas.microsoft.com/office/drawing/2014/main" id="{D5C5580C-1B3B-40B0-B023-24ACA552451A}"/>
            </a:ext>
          </a:extLst>
        </xdr:cNvPr>
        <xdr:cNvPicPr>
          <a:picLocks noChangeAspect="1"/>
        </xdr:cNvPicPr>
      </xdr:nvPicPr>
      <xdr:blipFill>
        <a:blip xmlns:r="http://schemas.openxmlformats.org/officeDocument/2006/relationships" r:embed="rId3"/>
        <a:stretch>
          <a:fillRect/>
        </a:stretch>
      </xdr:blipFill>
      <xdr:spPr>
        <a:xfrm>
          <a:off x="7305108" y="6102653"/>
          <a:ext cx="614358" cy="180895"/>
        </a:xfrm>
        <a:prstGeom prst="rect">
          <a:avLst/>
        </a:prstGeom>
      </xdr:spPr>
    </xdr:pic>
    <xdr:clientData/>
  </xdr:oneCellAnchor>
  <xdr:oneCellAnchor>
    <xdr:from>
      <xdr:col>3</xdr:col>
      <xdr:colOff>997535</xdr:colOff>
      <xdr:row>57</xdr:row>
      <xdr:rowOff>48340</xdr:rowOff>
    </xdr:from>
    <xdr:ext cx="1014675" cy="179519"/>
    <xdr:pic>
      <xdr:nvPicPr>
        <xdr:cNvPr id="21" name="図 20">
          <a:extLst>
            <a:ext uri="{FF2B5EF4-FFF2-40B4-BE49-F238E27FC236}">
              <a16:creationId xmlns:a16="http://schemas.microsoft.com/office/drawing/2014/main" id="{01C0A384-F27E-4DBB-A56F-F565DB1F8711}"/>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22" name="図 21">
          <a:extLst>
            <a:ext uri="{FF2B5EF4-FFF2-40B4-BE49-F238E27FC236}">
              <a16:creationId xmlns:a16="http://schemas.microsoft.com/office/drawing/2014/main" id="{616EE7C1-FF74-4452-89EF-2722F753091E}"/>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A6EC00DD-2731-4BF7-B153-4D3A84AAE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485680</xdr:colOff>
      <xdr:row>57</xdr:row>
      <xdr:rowOff>74736</xdr:rowOff>
    </xdr:to>
    <xdr:graphicFrame macro="">
      <xdr:nvGraphicFramePr>
        <xdr:cNvPr id="5" name="グラフ 4">
          <a:extLst>
            <a:ext uri="{FF2B5EF4-FFF2-40B4-BE49-F238E27FC236}">
              <a16:creationId xmlns:a16="http://schemas.microsoft.com/office/drawing/2014/main" id="{84829492-8DCE-4631-9BCD-76CD3C582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84CB82F2-0744-4995-9B7E-231EF4ED81C7}"/>
            </a:ext>
          </a:extLst>
        </xdr:cNvPr>
        <xdr:cNvSpPr txBox="1"/>
      </xdr:nvSpPr>
      <xdr:spPr>
        <a:xfrm>
          <a:off x="72294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608075</xdr:colOff>
      <xdr:row>42</xdr:row>
      <xdr:rowOff>161833</xdr:rowOff>
    </xdr:to>
    <xdr:pic>
      <xdr:nvPicPr>
        <xdr:cNvPr id="9" name="図 8">
          <a:extLst>
            <a:ext uri="{FF2B5EF4-FFF2-40B4-BE49-F238E27FC236}">
              <a16:creationId xmlns:a16="http://schemas.microsoft.com/office/drawing/2014/main" id="{B6EECB62-5497-49A7-80EE-AE19F5A3D387}"/>
            </a:ext>
          </a:extLst>
        </xdr:cNvPr>
        <xdr:cNvPicPr>
          <a:picLocks noChangeAspect="1"/>
        </xdr:cNvPicPr>
      </xdr:nvPicPr>
      <xdr:blipFill>
        <a:blip xmlns:r="http://schemas.openxmlformats.org/officeDocument/2006/relationships" r:embed="rId3"/>
        <a:stretch>
          <a:fillRect/>
        </a:stretch>
      </xdr:blipFill>
      <xdr:spPr>
        <a:xfrm>
          <a:off x="7305108" y="6683678"/>
          <a:ext cx="614358" cy="180895"/>
        </a:xfrm>
        <a:prstGeom prst="rect">
          <a:avLst/>
        </a:prstGeom>
      </xdr:spPr>
    </xdr:pic>
    <xdr:clientData/>
  </xdr:twoCellAnchor>
  <xdr:oneCellAnchor>
    <xdr:from>
      <xdr:col>2</xdr:col>
      <xdr:colOff>245374</xdr:colOff>
      <xdr:row>72</xdr:row>
      <xdr:rowOff>54408</xdr:rowOff>
    </xdr:from>
    <xdr:ext cx="6400121" cy="2767340"/>
    <xdr:graphicFrame macro="">
      <xdr:nvGraphicFramePr>
        <xdr:cNvPr id="10" name="グラフ 9">
          <a:extLst>
            <a:ext uri="{FF2B5EF4-FFF2-40B4-BE49-F238E27FC236}">
              <a16:creationId xmlns:a16="http://schemas.microsoft.com/office/drawing/2014/main" id="{CE424BC9-3592-4EBB-A7E3-3B6ED9C73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25703</xdr:rowOff>
    </xdr:from>
    <xdr:ext cx="614358" cy="180895"/>
    <xdr:pic>
      <xdr:nvPicPr>
        <xdr:cNvPr id="14" name="図 13">
          <a:extLst>
            <a:ext uri="{FF2B5EF4-FFF2-40B4-BE49-F238E27FC236}">
              <a16:creationId xmlns:a16="http://schemas.microsoft.com/office/drawing/2014/main" id="{23022DAC-F737-476B-A80E-C2D316F80C9C}"/>
            </a:ext>
          </a:extLst>
        </xdr:cNvPr>
        <xdr:cNvPicPr>
          <a:picLocks noChangeAspect="1"/>
        </xdr:cNvPicPr>
      </xdr:nvPicPr>
      <xdr:blipFill>
        <a:blip xmlns:r="http://schemas.openxmlformats.org/officeDocument/2006/relationships" r:embed="rId3"/>
        <a:stretch>
          <a:fillRect/>
        </a:stretch>
      </xdr:blipFill>
      <xdr:spPr>
        <a:xfrm>
          <a:off x="7305108" y="6540803"/>
          <a:ext cx="614358" cy="180895"/>
        </a:xfrm>
        <a:prstGeom prst="rect">
          <a:avLst/>
        </a:prstGeom>
      </xdr:spPr>
    </xdr:pic>
    <xdr:clientData/>
  </xdr:oneCellAnchor>
  <xdr:oneCellAnchor>
    <xdr:from>
      <xdr:col>3</xdr:col>
      <xdr:colOff>997535</xdr:colOff>
      <xdr:row>88</xdr:row>
      <xdr:rowOff>48340</xdr:rowOff>
    </xdr:from>
    <xdr:ext cx="1014675" cy="179519"/>
    <xdr:pic>
      <xdr:nvPicPr>
        <xdr:cNvPr id="15" name="図 14">
          <a:extLst>
            <a:ext uri="{FF2B5EF4-FFF2-40B4-BE49-F238E27FC236}">
              <a16:creationId xmlns:a16="http://schemas.microsoft.com/office/drawing/2014/main" id="{FD6AC105-898A-4DA5-859B-D882F5B13246}"/>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59</xdr:row>
      <xdr:rowOff>48340</xdr:rowOff>
    </xdr:from>
    <xdr:ext cx="1014675" cy="179519"/>
    <xdr:pic>
      <xdr:nvPicPr>
        <xdr:cNvPr id="16" name="図 15">
          <a:extLst>
            <a:ext uri="{FF2B5EF4-FFF2-40B4-BE49-F238E27FC236}">
              <a16:creationId xmlns:a16="http://schemas.microsoft.com/office/drawing/2014/main" id="{425CC519-AF57-4717-AD4C-1F7CBDADD0A6}"/>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245374</xdr:colOff>
      <xdr:row>40</xdr:row>
      <xdr:rowOff>54408</xdr:rowOff>
    </xdr:from>
    <xdr:ext cx="6387421" cy="2664000"/>
    <xdr:graphicFrame macro="">
      <xdr:nvGraphicFramePr>
        <xdr:cNvPr id="4" name="グラフ 3">
          <a:extLst>
            <a:ext uri="{FF2B5EF4-FFF2-40B4-BE49-F238E27FC236}">
              <a16:creationId xmlns:a16="http://schemas.microsoft.com/office/drawing/2014/main" id="{A93911C6-1CE0-4D31-8A78-6A4BB9172F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41</xdr:row>
      <xdr:rowOff>16308</xdr:rowOff>
    </xdr:from>
    <xdr:to>
      <xdr:col>8</xdr:col>
      <xdr:colOff>485680</xdr:colOff>
      <xdr:row>56</xdr:row>
      <xdr:rowOff>74737</xdr:rowOff>
    </xdr:to>
    <xdr:graphicFrame macro="">
      <xdr:nvGraphicFramePr>
        <xdr:cNvPr id="5" name="グラフ 4">
          <a:extLst>
            <a:ext uri="{FF2B5EF4-FFF2-40B4-BE49-F238E27FC236}">
              <a16:creationId xmlns:a16="http://schemas.microsoft.com/office/drawing/2014/main" id="{4656288A-780C-4F44-98D3-8DFC8DAD0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41</xdr:row>
      <xdr:rowOff>127550</xdr:rowOff>
    </xdr:from>
    <xdr:to>
      <xdr:col>8</xdr:col>
      <xdr:colOff>695739</xdr:colOff>
      <xdr:row>42</xdr:row>
      <xdr:rowOff>176004</xdr:rowOff>
    </xdr:to>
    <xdr:sp macro="" textlink="">
      <xdr:nvSpPr>
        <xdr:cNvPr id="6" name="テキスト ボックス 5">
          <a:extLst>
            <a:ext uri="{FF2B5EF4-FFF2-40B4-BE49-F238E27FC236}">
              <a16:creationId xmlns:a16="http://schemas.microsoft.com/office/drawing/2014/main" id="{6453422D-4696-4AE3-A5EA-913DF1D0C965}"/>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40</xdr:row>
      <xdr:rowOff>168578</xdr:rowOff>
    </xdr:from>
    <xdr:to>
      <xdr:col>8</xdr:col>
      <xdr:colOff>608074</xdr:colOff>
      <xdr:row>41</xdr:row>
      <xdr:rowOff>161832</xdr:rowOff>
    </xdr:to>
    <xdr:pic>
      <xdr:nvPicPr>
        <xdr:cNvPr id="9" name="図 8">
          <a:extLst>
            <a:ext uri="{FF2B5EF4-FFF2-40B4-BE49-F238E27FC236}">
              <a16:creationId xmlns:a16="http://schemas.microsoft.com/office/drawing/2014/main" id="{E3228478-C268-437F-85C0-792AF01AFD0F}"/>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71</xdr:row>
      <xdr:rowOff>40116</xdr:rowOff>
    </xdr:from>
    <xdr:ext cx="6400121" cy="2767340"/>
    <xdr:graphicFrame macro="">
      <xdr:nvGraphicFramePr>
        <xdr:cNvPr id="10" name="グラフ 9">
          <a:extLst>
            <a:ext uri="{FF2B5EF4-FFF2-40B4-BE49-F238E27FC236}">
              <a16:creationId xmlns:a16="http://schemas.microsoft.com/office/drawing/2014/main" id="{3888D438-F534-4098-9919-B351103561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71</xdr:row>
      <xdr:rowOff>168578</xdr:rowOff>
    </xdr:from>
    <xdr:ext cx="614358" cy="180895"/>
    <xdr:pic>
      <xdr:nvPicPr>
        <xdr:cNvPr id="14" name="図 13">
          <a:extLst>
            <a:ext uri="{FF2B5EF4-FFF2-40B4-BE49-F238E27FC236}">
              <a16:creationId xmlns:a16="http://schemas.microsoft.com/office/drawing/2014/main" id="{2CCB71E4-8970-4312-B724-8E361E21B6A2}"/>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oneCellAnchor>
  <xdr:oneCellAnchor>
    <xdr:from>
      <xdr:col>3</xdr:col>
      <xdr:colOff>997535</xdr:colOff>
      <xdr:row>58</xdr:row>
      <xdr:rowOff>48340</xdr:rowOff>
    </xdr:from>
    <xdr:ext cx="1014675" cy="179519"/>
    <xdr:pic>
      <xdr:nvPicPr>
        <xdr:cNvPr id="15" name="図 14">
          <a:extLst>
            <a:ext uri="{FF2B5EF4-FFF2-40B4-BE49-F238E27FC236}">
              <a16:creationId xmlns:a16="http://schemas.microsoft.com/office/drawing/2014/main" id="{37008F34-3F0A-4ECE-A3EB-BDC5594CC2A9}"/>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87</xdr:row>
      <xdr:rowOff>48340</xdr:rowOff>
    </xdr:from>
    <xdr:ext cx="1014675" cy="179519"/>
    <xdr:pic>
      <xdr:nvPicPr>
        <xdr:cNvPr id="16" name="図 15">
          <a:extLst>
            <a:ext uri="{FF2B5EF4-FFF2-40B4-BE49-F238E27FC236}">
              <a16:creationId xmlns:a16="http://schemas.microsoft.com/office/drawing/2014/main" id="{F5CD38B9-24E5-44D1-91BB-AFA11309E016}"/>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146B35B3-6EE5-4EAB-AA3E-FAC5E4651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485680</xdr:colOff>
      <xdr:row>57</xdr:row>
      <xdr:rowOff>74735</xdr:rowOff>
    </xdr:to>
    <xdr:graphicFrame macro="">
      <xdr:nvGraphicFramePr>
        <xdr:cNvPr id="5" name="グラフ 4">
          <a:extLst>
            <a:ext uri="{FF2B5EF4-FFF2-40B4-BE49-F238E27FC236}">
              <a16:creationId xmlns:a16="http://schemas.microsoft.com/office/drawing/2014/main" id="{2C9DF6AE-9A0E-4D34-883C-037FCFBA1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C85B680A-5350-4DED-BDBD-4F6FCD9E7FB8}"/>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608074</xdr:colOff>
      <xdr:row>42</xdr:row>
      <xdr:rowOff>161832</xdr:rowOff>
    </xdr:to>
    <xdr:pic>
      <xdr:nvPicPr>
        <xdr:cNvPr id="9" name="図 8">
          <a:extLst>
            <a:ext uri="{FF2B5EF4-FFF2-40B4-BE49-F238E27FC236}">
              <a16:creationId xmlns:a16="http://schemas.microsoft.com/office/drawing/2014/main" id="{097F69DB-5F76-401B-96AF-A35E71847425}"/>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72</xdr:row>
      <xdr:rowOff>59166</xdr:rowOff>
    </xdr:from>
    <xdr:ext cx="6400121" cy="2767340"/>
    <xdr:graphicFrame macro="">
      <xdr:nvGraphicFramePr>
        <xdr:cNvPr id="10" name="グラフ 9">
          <a:extLst>
            <a:ext uri="{FF2B5EF4-FFF2-40B4-BE49-F238E27FC236}">
              <a16:creationId xmlns:a16="http://schemas.microsoft.com/office/drawing/2014/main" id="{D1D2A533-3435-4E3D-ADC4-156062DC7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168578</xdr:rowOff>
    </xdr:from>
    <xdr:ext cx="614358" cy="180895"/>
    <xdr:pic>
      <xdr:nvPicPr>
        <xdr:cNvPr id="14" name="図 13">
          <a:extLst>
            <a:ext uri="{FF2B5EF4-FFF2-40B4-BE49-F238E27FC236}">
              <a16:creationId xmlns:a16="http://schemas.microsoft.com/office/drawing/2014/main" id="{F95EDE6D-9A38-45EF-8444-97F0A8027C56}"/>
            </a:ext>
          </a:extLst>
        </xdr:cNvPr>
        <xdr:cNvPicPr>
          <a:picLocks noChangeAspect="1"/>
        </xdr:cNvPicPr>
      </xdr:nvPicPr>
      <xdr:blipFill>
        <a:blip xmlns:r="http://schemas.openxmlformats.org/officeDocument/2006/relationships" r:embed="rId3"/>
        <a:stretch>
          <a:fillRect/>
        </a:stretch>
      </xdr:blipFill>
      <xdr:spPr>
        <a:xfrm>
          <a:off x="6619308" y="6264578"/>
          <a:ext cx="614358" cy="180895"/>
        </a:xfrm>
        <a:prstGeom prst="rect">
          <a:avLst/>
        </a:prstGeom>
      </xdr:spPr>
    </xdr:pic>
    <xdr:clientData/>
  </xdr:oneCellAnchor>
  <xdr:oneCellAnchor>
    <xdr:from>
      <xdr:col>3</xdr:col>
      <xdr:colOff>997535</xdr:colOff>
      <xdr:row>59</xdr:row>
      <xdr:rowOff>48340</xdr:rowOff>
    </xdr:from>
    <xdr:ext cx="1014675" cy="179519"/>
    <xdr:pic>
      <xdr:nvPicPr>
        <xdr:cNvPr id="15" name="図 14">
          <a:extLst>
            <a:ext uri="{FF2B5EF4-FFF2-40B4-BE49-F238E27FC236}">
              <a16:creationId xmlns:a16="http://schemas.microsoft.com/office/drawing/2014/main" id="{E7FFF7F3-5C69-423E-8702-D3BFF689284A}"/>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88</xdr:row>
      <xdr:rowOff>48340</xdr:rowOff>
    </xdr:from>
    <xdr:ext cx="1014675" cy="179519"/>
    <xdr:pic>
      <xdr:nvPicPr>
        <xdr:cNvPr id="16" name="図 15">
          <a:extLst>
            <a:ext uri="{FF2B5EF4-FFF2-40B4-BE49-F238E27FC236}">
              <a16:creationId xmlns:a16="http://schemas.microsoft.com/office/drawing/2014/main" id="{32C76DC6-8EF4-457B-B606-E7FC6ECB00BC}"/>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245374</xdr:colOff>
      <xdr:row>39</xdr:row>
      <xdr:rowOff>54408</xdr:rowOff>
    </xdr:from>
    <xdr:ext cx="6387421" cy="2664000"/>
    <xdr:graphicFrame macro="">
      <xdr:nvGraphicFramePr>
        <xdr:cNvPr id="4" name="グラフ 3">
          <a:extLst>
            <a:ext uri="{FF2B5EF4-FFF2-40B4-BE49-F238E27FC236}">
              <a16:creationId xmlns:a16="http://schemas.microsoft.com/office/drawing/2014/main" id="{1EF206BC-C245-4805-9E6C-79EF2FE0C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40</xdr:row>
      <xdr:rowOff>16308</xdr:rowOff>
    </xdr:from>
    <xdr:to>
      <xdr:col>8</xdr:col>
      <xdr:colOff>485680</xdr:colOff>
      <xdr:row>55</xdr:row>
      <xdr:rowOff>74736</xdr:rowOff>
    </xdr:to>
    <xdr:graphicFrame macro="">
      <xdr:nvGraphicFramePr>
        <xdr:cNvPr id="5" name="グラフ 4">
          <a:extLst>
            <a:ext uri="{FF2B5EF4-FFF2-40B4-BE49-F238E27FC236}">
              <a16:creationId xmlns:a16="http://schemas.microsoft.com/office/drawing/2014/main" id="{4D71F9A6-4CF5-4895-AB2E-6B5DDCA19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40</xdr:row>
      <xdr:rowOff>127550</xdr:rowOff>
    </xdr:from>
    <xdr:to>
      <xdr:col>8</xdr:col>
      <xdr:colOff>695739</xdr:colOff>
      <xdr:row>41</xdr:row>
      <xdr:rowOff>176004</xdr:rowOff>
    </xdr:to>
    <xdr:sp macro="" textlink="">
      <xdr:nvSpPr>
        <xdr:cNvPr id="6" name="テキスト ボックス 5">
          <a:extLst>
            <a:ext uri="{FF2B5EF4-FFF2-40B4-BE49-F238E27FC236}">
              <a16:creationId xmlns:a16="http://schemas.microsoft.com/office/drawing/2014/main" id="{25E1BA03-227B-4A10-971B-3E0D98D41779}"/>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39</xdr:row>
      <xdr:rowOff>168578</xdr:rowOff>
    </xdr:from>
    <xdr:to>
      <xdr:col>8</xdr:col>
      <xdr:colOff>608074</xdr:colOff>
      <xdr:row>40</xdr:row>
      <xdr:rowOff>161832</xdr:rowOff>
    </xdr:to>
    <xdr:pic>
      <xdr:nvPicPr>
        <xdr:cNvPr id="9" name="図 8">
          <a:extLst>
            <a:ext uri="{FF2B5EF4-FFF2-40B4-BE49-F238E27FC236}">
              <a16:creationId xmlns:a16="http://schemas.microsoft.com/office/drawing/2014/main" id="{25ABDC27-E930-4A7E-AF8A-CCAFF9819DB5}"/>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70</xdr:row>
      <xdr:rowOff>54401</xdr:rowOff>
    </xdr:from>
    <xdr:ext cx="6400121" cy="2767340"/>
    <xdr:graphicFrame macro="">
      <xdr:nvGraphicFramePr>
        <xdr:cNvPr id="10" name="グラフ 9">
          <a:extLst>
            <a:ext uri="{FF2B5EF4-FFF2-40B4-BE49-F238E27FC236}">
              <a16:creationId xmlns:a16="http://schemas.microsoft.com/office/drawing/2014/main" id="{CD669A76-0D12-48F6-92CE-E18C810C48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70</xdr:row>
      <xdr:rowOff>168578</xdr:rowOff>
    </xdr:from>
    <xdr:ext cx="614358" cy="180895"/>
    <xdr:pic>
      <xdr:nvPicPr>
        <xdr:cNvPr id="14" name="図 13">
          <a:extLst>
            <a:ext uri="{FF2B5EF4-FFF2-40B4-BE49-F238E27FC236}">
              <a16:creationId xmlns:a16="http://schemas.microsoft.com/office/drawing/2014/main" id="{C60942E3-C500-49B4-A990-852D1B66F4F2}"/>
            </a:ext>
          </a:extLst>
        </xdr:cNvPr>
        <xdr:cNvPicPr>
          <a:picLocks noChangeAspect="1"/>
        </xdr:cNvPicPr>
      </xdr:nvPicPr>
      <xdr:blipFill>
        <a:blip xmlns:r="http://schemas.openxmlformats.org/officeDocument/2006/relationships" r:embed="rId3"/>
        <a:stretch>
          <a:fillRect/>
        </a:stretch>
      </xdr:blipFill>
      <xdr:spPr>
        <a:xfrm>
          <a:off x="6619308" y="6702728"/>
          <a:ext cx="614358" cy="180895"/>
        </a:xfrm>
        <a:prstGeom prst="rect">
          <a:avLst/>
        </a:prstGeom>
      </xdr:spPr>
    </xdr:pic>
    <xdr:clientData/>
  </xdr:oneCellAnchor>
  <xdr:oneCellAnchor>
    <xdr:from>
      <xdr:col>3</xdr:col>
      <xdr:colOff>997535</xdr:colOff>
      <xdr:row>86</xdr:row>
      <xdr:rowOff>48340</xdr:rowOff>
    </xdr:from>
    <xdr:ext cx="1014675" cy="179519"/>
    <xdr:pic>
      <xdr:nvPicPr>
        <xdr:cNvPr id="16" name="図 15">
          <a:extLst>
            <a:ext uri="{FF2B5EF4-FFF2-40B4-BE49-F238E27FC236}">
              <a16:creationId xmlns:a16="http://schemas.microsoft.com/office/drawing/2014/main" id="{308298E2-18BB-4C04-B246-867E28DB61E8}"/>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57</xdr:row>
      <xdr:rowOff>48340</xdr:rowOff>
    </xdr:from>
    <xdr:ext cx="1014675" cy="179519"/>
    <xdr:pic>
      <xdr:nvPicPr>
        <xdr:cNvPr id="17" name="図 16">
          <a:extLst>
            <a:ext uri="{FF2B5EF4-FFF2-40B4-BE49-F238E27FC236}">
              <a16:creationId xmlns:a16="http://schemas.microsoft.com/office/drawing/2014/main" id="{162F8532-6B5A-45A5-8EC8-5C592DB0EB44}"/>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A803E15E-E1DC-4D5A-8C4F-1B36C70F6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485680</xdr:colOff>
      <xdr:row>57</xdr:row>
      <xdr:rowOff>74736</xdr:rowOff>
    </xdr:to>
    <xdr:graphicFrame macro="">
      <xdr:nvGraphicFramePr>
        <xdr:cNvPr id="5" name="グラフ 4">
          <a:extLst>
            <a:ext uri="{FF2B5EF4-FFF2-40B4-BE49-F238E27FC236}">
              <a16:creationId xmlns:a16="http://schemas.microsoft.com/office/drawing/2014/main" id="{F5C812B4-5FD0-48B4-8107-C7AB6B972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447DC2BA-C88B-493E-95BC-0E320F61DA7C}"/>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608074</xdr:colOff>
      <xdr:row>42</xdr:row>
      <xdr:rowOff>161832</xdr:rowOff>
    </xdr:to>
    <xdr:pic>
      <xdr:nvPicPr>
        <xdr:cNvPr id="9" name="図 8">
          <a:extLst>
            <a:ext uri="{FF2B5EF4-FFF2-40B4-BE49-F238E27FC236}">
              <a16:creationId xmlns:a16="http://schemas.microsoft.com/office/drawing/2014/main" id="{C8C8B7DC-625B-48A1-942E-AE510A2FFCA0}"/>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72</xdr:row>
      <xdr:rowOff>54405</xdr:rowOff>
    </xdr:from>
    <xdr:ext cx="6400121" cy="2767340"/>
    <xdr:graphicFrame macro="">
      <xdr:nvGraphicFramePr>
        <xdr:cNvPr id="10" name="グラフ 9">
          <a:extLst>
            <a:ext uri="{FF2B5EF4-FFF2-40B4-BE49-F238E27FC236}">
              <a16:creationId xmlns:a16="http://schemas.microsoft.com/office/drawing/2014/main" id="{CEA5B09C-7BFB-44B6-9F85-1E0BD469E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168578</xdr:rowOff>
    </xdr:from>
    <xdr:ext cx="614358" cy="180895"/>
    <xdr:pic>
      <xdr:nvPicPr>
        <xdr:cNvPr id="14" name="図 13">
          <a:extLst>
            <a:ext uri="{FF2B5EF4-FFF2-40B4-BE49-F238E27FC236}">
              <a16:creationId xmlns:a16="http://schemas.microsoft.com/office/drawing/2014/main" id="{E2CC8DDA-0A4D-40D4-B99B-E3A95AFF5F8F}"/>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oneCellAnchor>
  <xdr:oneCellAnchor>
    <xdr:from>
      <xdr:col>3</xdr:col>
      <xdr:colOff>997535</xdr:colOff>
      <xdr:row>88</xdr:row>
      <xdr:rowOff>48340</xdr:rowOff>
    </xdr:from>
    <xdr:ext cx="1014675" cy="179519"/>
    <xdr:pic>
      <xdr:nvPicPr>
        <xdr:cNvPr id="15" name="図 14">
          <a:extLst>
            <a:ext uri="{FF2B5EF4-FFF2-40B4-BE49-F238E27FC236}">
              <a16:creationId xmlns:a16="http://schemas.microsoft.com/office/drawing/2014/main" id="{4C9573C8-AF7C-4AA0-8A73-08107887B968}"/>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oneCellAnchor>
    <xdr:from>
      <xdr:col>3</xdr:col>
      <xdr:colOff>997535</xdr:colOff>
      <xdr:row>59</xdr:row>
      <xdr:rowOff>48340</xdr:rowOff>
    </xdr:from>
    <xdr:ext cx="1014675" cy="179519"/>
    <xdr:pic>
      <xdr:nvPicPr>
        <xdr:cNvPr id="16" name="図 15">
          <a:extLst>
            <a:ext uri="{FF2B5EF4-FFF2-40B4-BE49-F238E27FC236}">
              <a16:creationId xmlns:a16="http://schemas.microsoft.com/office/drawing/2014/main" id="{D3980000-46AC-4CAE-B426-B406EBB7BC6B}"/>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11</xdr:col>
      <xdr:colOff>245374</xdr:colOff>
      <xdr:row>41</xdr:row>
      <xdr:rowOff>54408</xdr:rowOff>
    </xdr:from>
    <xdr:ext cx="6387421" cy="2664000"/>
    <xdr:graphicFrame macro="">
      <xdr:nvGraphicFramePr>
        <xdr:cNvPr id="4" name="グラフ 3">
          <a:extLst>
            <a:ext uri="{FF2B5EF4-FFF2-40B4-BE49-F238E27FC236}">
              <a16:creationId xmlns:a16="http://schemas.microsoft.com/office/drawing/2014/main" id="{42909333-9CA8-414D-A851-AF90E1B61E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xdr:col>
      <xdr:colOff>245374</xdr:colOff>
      <xdr:row>42</xdr:row>
      <xdr:rowOff>16308</xdr:rowOff>
    </xdr:from>
    <xdr:to>
      <xdr:col>8</xdr:col>
      <xdr:colOff>485681</xdr:colOff>
      <xdr:row>57</xdr:row>
      <xdr:rowOff>74734</xdr:rowOff>
    </xdr:to>
    <xdr:graphicFrame macro="">
      <xdr:nvGraphicFramePr>
        <xdr:cNvPr id="5" name="グラフ 4">
          <a:extLst>
            <a:ext uri="{FF2B5EF4-FFF2-40B4-BE49-F238E27FC236}">
              <a16:creationId xmlns:a16="http://schemas.microsoft.com/office/drawing/2014/main" id="{0BE74F5D-375C-4E95-91C9-70BE70224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7</xdr:col>
      <xdr:colOff>952500</xdr:colOff>
      <xdr:row>42</xdr:row>
      <xdr:rowOff>127550</xdr:rowOff>
    </xdr:from>
    <xdr:to>
      <xdr:col>8</xdr:col>
      <xdr:colOff>695739</xdr:colOff>
      <xdr:row>43</xdr:row>
      <xdr:rowOff>176004</xdr:rowOff>
    </xdr:to>
    <xdr:sp macro="" textlink="">
      <xdr:nvSpPr>
        <xdr:cNvPr id="6" name="テキスト ボックス 5">
          <a:extLst>
            <a:ext uri="{FF2B5EF4-FFF2-40B4-BE49-F238E27FC236}">
              <a16:creationId xmlns:a16="http://schemas.microsoft.com/office/drawing/2014/main" id="{8FBAB31B-F413-4A7A-A4F2-D238FB067100}"/>
            </a:ext>
          </a:extLst>
        </xdr:cNvPr>
        <xdr:cNvSpPr txBox="1"/>
      </xdr:nvSpPr>
      <xdr:spPr>
        <a:xfrm>
          <a:off x="6543675" y="6823625"/>
          <a:ext cx="781464" cy="22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chemeClr val="bg1"/>
              </a:solidFill>
              <a:latin typeface="BIZ UDPゴシック" panose="020B0400000000000000" pitchFamily="50" charset="-128"/>
              <a:ea typeface="BIZ UDPゴシック" panose="020B0400000000000000" pitchFamily="50" charset="-128"/>
            </a:rPr>
            <a:t>(</a:t>
          </a:r>
          <a:r>
            <a:rPr kumimoji="1" lang="ja-JP" altLang="en-US" sz="800">
              <a:solidFill>
                <a:schemeClr val="bg1"/>
              </a:solidFill>
              <a:latin typeface="BIZ UDPゴシック" panose="020B0400000000000000" pitchFamily="50" charset="-128"/>
              <a:ea typeface="BIZ UDPゴシック" panose="020B0400000000000000" pitchFamily="50" charset="-128"/>
            </a:rPr>
            <a:t>百万円</a:t>
          </a:r>
          <a:r>
            <a:rPr kumimoji="1" lang="en-US" altLang="ja-JP" sz="800">
              <a:solidFill>
                <a:schemeClr val="bg1"/>
              </a:solidFill>
              <a:latin typeface="BIZ UDPゴシック" panose="020B0400000000000000" pitchFamily="50" charset="-128"/>
              <a:ea typeface="BIZ UDPゴシック" panose="020B0400000000000000" pitchFamily="50" charset="-128"/>
            </a:rPr>
            <a:t>)</a:t>
          </a:r>
          <a:endParaRPr kumimoji="1" lang="ja-JP" altLang="en-US" sz="8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7</xdr:col>
      <xdr:colOff>1028133</xdr:colOff>
      <xdr:row>41</xdr:row>
      <xdr:rowOff>168578</xdr:rowOff>
    </xdr:from>
    <xdr:to>
      <xdr:col>8</xdr:col>
      <xdr:colOff>608074</xdr:colOff>
      <xdr:row>42</xdr:row>
      <xdr:rowOff>161834</xdr:rowOff>
    </xdr:to>
    <xdr:pic>
      <xdr:nvPicPr>
        <xdr:cNvPr id="9" name="図 8">
          <a:extLst>
            <a:ext uri="{FF2B5EF4-FFF2-40B4-BE49-F238E27FC236}">
              <a16:creationId xmlns:a16="http://schemas.microsoft.com/office/drawing/2014/main" id="{C53B5CA7-33D9-41D8-A9CF-6B58F42E40E4}"/>
            </a:ext>
          </a:extLst>
        </xdr:cNvPr>
        <xdr:cNvPicPr>
          <a:picLocks noChangeAspect="1"/>
        </xdr:cNvPicPr>
      </xdr:nvPicPr>
      <xdr:blipFill>
        <a:blip xmlns:r="http://schemas.openxmlformats.org/officeDocument/2006/relationships" r:embed="rId3"/>
        <a:stretch>
          <a:fillRect/>
        </a:stretch>
      </xdr:blipFill>
      <xdr:spPr>
        <a:xfrm>
          <a:off x="6619308" y="6683678"/>
          <a:ext cx="614358" cy="180895"/>
        </a:xfrm>
        <a:prstGeom prst="rect">
          <a:avLst/>
        </a:prstGeom>
      </xdr:spPr>
    </xdr:pic>
    <xdr:clientData/>
  </xdr:twoCellAnchor>
  <xdr:oneCellAnchor>
    <xdr:from>
      <xdr:col>2</xdr:col>
      <xdr:colOff>245374</xdr:colOff>
      <xdr:row>72</xdr:row>
      <xdr:rowOff>21070</xdr:rowOff>
    </xdr:from>
    <xdr:ext cx="6400121" cy="2767340"/>
    <xdr:graphicFrame macro="">
      <xdr:nvGraphicFramePr>
        <xdr:cNvPr id="10" name="グラフ 9">
          <a:extLst>
            <a:ext uri="{FF2B5EF4-FFF2-40B4-BE49-F238E27FC236}">
              <a16:creationId xmlns:a16="http://schemas.microsoft.com/office/drawing/2014/main" id="{45CE84A3-B4B8-40CF-BEB2-1E5AA4644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1028133</xdr:colOff>
      <xdr:row>72</xdr:row>
      <xdr:rowOff>168578</xdr:rowOff>
    </xdr:from>
    <xdr:ext cx="614358" cy="180895"/>
    <xdr:pic>
      <xdr:nvPicPr>
        <xdr:cNvPr id="14" name="図 13">
          <a:extLst>
            <a:ext uri="{FF2B5EF4-FFF2-40B4-BE49-F238E27FC236}">
              <a16:creationId xmlns:a16="http://schemas.microsoft.com/office/drawing/2014/main" id="{6BB7BB33-167D-4490-B97A-082A8D6D5274}"/>
            </a:ext>
          </a:extLst>
        </xdr:cNvPr>
        <xdr:cNvPicPr>
          <a:picLocks noChangeAspect="1"/>
        </xdr:cNvPicPr>
      </xdr:nvPicPr>
      <xdr:blipFill>
        <a:blip xmlns:r="http://schemas.openxmlformats.org/officeDocument/2006/relationships" r:embed="rId3"/>
        <a:stretch>
          <a:fillRect/>
        </a:stretch>
      </xdr:blipFill>
      <xdr:spPr>
        <a:xfrm>
          <a:off x="6619308" y="6664628"/>
          <a:ext cx="614358" cy="180895"/>
        </a:xfrm>
        <a:prstGeom prst="rect">
          <a:avLst/>
        </a:prstGeom>
      </xdr:spPr>
    </xdr:pic>
    <xdr:clientData/>
  </xdr:oneCellAnchor>
  <xdr:oneCellAnchor>
    <xdr:from>
      <xdr:col>3</xdr:col>
      <xdr:colOff>997535</xdr:colOff>
      <xdr:row>59</xdr:row>
      <xdr:rowOff>48340</xdr:rowOff>
    </xdr:from>
    <xdr:ext cx="1014675" cy="179519"/>
    <xdr:pic>
      <xdr:nvPicPr>
        <xdr:cNvPr id="15" name="図 14">
          <a:extLst>
            <a:ext uri="{FF2B5EF4-FFF2-40B4-BE49-F238E27FC236}">
              <a16:creationId xmlns:a16="http://schemas.microsoft.com/office/drawing/2014/main" id="{EB767783-0627-46C0-96FC-027E2E92EB3D}"/>
            </a:ext>
          </a:extLst>
        </xdr:cNvPr>
        <xdr:cNvPicPr>
          <a:picLocks noChangeAspect="1"/>
        </xdr:cNvPicPr>
      </xdr:nvPicPr>
      <xdr:blipFill>
        <a:blip xmlns:r="http://schemas.openxmlformats.org/officeDocument/2006/relationships" r:embed="rId5"/>
        <a:stretch>
          <a:fillRect/>
        </a:stretch>
      </xdr:blipFill>
      <xdr:spPr>
        <a:xfrm>
          <a:off x="2778710" y="15240715"/>
          <a:ext cx="1014675" cy="17951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witter.com/kabuojisan28"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jp.investing.com/indices/japan-ni225-historical-data" TargetMode="External"/><Relationship Id="rId1" Type="http://schemas.openxmlformats.org/officeDocument/2006/relationships/hyperlink" Target="https://jp.investing.com/indices/topix-mother-market-historical-data"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jpx.co.jp/corporate/about-jpx/calendar/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259"/>
  <sheetViews>
    <sheetView showGridLines="0" tabSelected="1" zoomScaleNormal="100" workbookViewId="0"/>
  </sheetViews>
  <sheetFormatPr defaultRowHeight="12.9"/>
  <cols>
    <col min="1" max="1" width="9" style="3"/>
  </cols>
  <sheetData>
    <row r="1" spans="1:2" ht="16.5">
      <c r="A1" s="6" t="s">
        <v>41</v>
      </c>
    </row>
    <row r="2" spans="1:2">
      <c r="B2" t="s">
        <v>42</v>
      </c>
    </row>
    <row r="4" spans="1:2">
      <c r="B4" t="s">
        <v>43</v>
      </c>
    </row>
    <row r="5" spans="1:2">
      <c r="B5" t="s">
        <v>143</v>
      </c>
    </row>
    <row r="7" spans="1:2">
      <c r="B7" t="s">
        <v>44</v>
      </c>
    </row>
    <row r="10" spans="1:2" ht="16.5">
      <c r="A10" s="7" t="s">
        <v>45</v>
      </c>
    </row>
    <row r="12" spans="1:2" ht="14.1">
      <c r="A12" s="149" t="s">
        <v>12</v>
      </c>
    </row>
    <row r="13" spans="1:2">
      <c r="B13" t="s">
        <v>9</v>
      </c>
    </row>
    <row r="15" spans="1:2">
      <c r="A15" s="4" t="s">
        <v>7</v>
      </c>
      <c r="B15" t="s">
        <v>128</v>
      </c>
    </row>
    <row r="16" spans="1:2">
      <c r="A16" s="4"/>
      <c r="B16" t="s">
        <v>10</v>
      </c>
    </row>
    <row r="17" spans="1:2">
      <c r="A17" s="4"/>
    </row>
    <row r="18" spans="1:2">
      <c r="A18" s="4" t="s">
        <v>8</v>
      </c>
      <c r="B18" t="s">
        <v>118</v>
      </c>
    </row>
    <row r="19" spans="1:2">
      <c r="A19" s="4"/>
      <c r="B19" t="s">
        <v>129</v>
      </c>
    </row>
    <row r="20" spans="1:2">
      <c r="A20" s="4"/>
      <c r="B20" t="s">
        <v>130</v>
      </c>
    </row>
    <row r="21" spans="1:2">
      <c r="A21" s="255"/>
      <c r="B21" t="s">
        <v>205</v>
      </c>
    </row>
    <row r="22" spans="1:2">
      <c r="A22" s="4"/>
    </row>
    <row r="23" spans="1:2">
      <c r="A23" s="4"/>
      <c r="B23" s="5" t="s">
        <v>131</v>
      </c>
    </row>
    <row r="24" spans="1:2">
      <c r="A24" s="4"/>
    </row>
    <row r="25" spans="1:2">
      <c r="A25" s="4"/>
    </row>
    <row r="26" spans="1:2">
      <c r="A26" s="4"/>
    </row>
    <row r="27" spans="1:2">
      <c r="A27" s="4"/>
    </row>
    <row r="28" spans="1:2">
      <c r="A28" s="4"/>
    </row>
    <row r="29" spans="1:2">
      <c r="A29" s="4"/>
    </row>
    <row r="30" spans="1:2">
      <c r="A30" s="4"/>
    </row>
    <row r="31" spans="1:2">
      <c r="A31" s="4"/>
    </row>
    <row r="32" spans="1:2">
      <c r="A32" s="4" t="s">
        <v>11</v>
      </c>
      <c r="B32" t="s">
        <v>719</v>
      </c>
    </row>
    <row r="33" spans="1:2">
      <c r="B33" t="s">
        <v>206</v>
      </c>
    </row>
    <row r="35" spans="1:2" ht="14.1">
      <c r="A35" s="149" t="s">
        <v>119</v>
      </c>
    </row>
    <row r="36" spans="1:2">
      <c r="B36" t="s">
        <v>120</v>
      </c>
    </row>
    <row r="38" spans="1:2">
      <c r="B38" t="s">
        <v>133</v>
      </c>
    </row>
    <row r="39" spans="1:2" ht="6" customHeight="1"/>
    <row r="40" spans="1:2">
      <c r="B40" t="s">
        <v>134</v>
      </c>
    </row>
    <row r="43" spans="1:2">
      <c r="B43" t="s">
        <v>121</v>
      </c>
    </row>
    <row r="44" spans="1:2">
      <c r="B44" t="s">
        <v>19</v>
      </c>
    </row>
    <row r="45" spans="1:2">
      <c r="B45" t="s">
        <v>46</v>
      </c>
    </row>
    <row r="48" spans="1:2" ht="14.1">
      <c r="A48" s="149" t="s">
        <v>47</v>
      </c>
    </row>
    <row r="49" spans="1:2">
      <c r="A49" s="4"/>
      <c r="B49" t="s">
        <v>13</v>
      </c>
    </row>
    <row r="50" spans="1:2">
      <c r="A50" s="4"/>
      <c r="B50" s="142" t="s">
        <v>135</v>
      </c>
    </row>
    <row r="52" spans="1:2">
      <c r="A52" s="3" t="s">
        <v>7</v>
      </c>
      <c r="B52" t="s">
        <v>14</v>
      </c>
    </row>
    <row r="75" spans="1:2">
      <c r="A75" s="3" t="s">
        <v>8</v>
      </c>
      <c r="B75" t="s">
        <v>17</v>
      </c>
    </row>
    <row r="77" spans="1:2">
      <c r="B77" t="s">
        <v>15</v>
      </c>
    </row>
    <row r="78" spans="1:2">
      <c r="B78" t="s">
        <v>18</v>
      </c>
    </row>
    <row r="80" spans="1:2">
      <c r="B80" t="s">
        <v>16</v>
      </c>
    </row>
    <row r="103" spans="1:2" ht="14.1">
      <c r="A103" s="149" t="s">
        <v>22</v>
      </c>
    </row>
    <row r="104" spans="1:2">
      <c r="B104" t="s">
        <v>23</v>
      </c>
    </row>
    <row r="105" spans="1:2">
      <c r="B105" t="s">
        <v>24</v>
      </c>
    </row>
    <row r="123" spans="1:2">
      <c r="B123" t="s">
        <v>48</v>
      </c>
    </row>
    <row r="124" spans="1:2">
      <c r="B124" t="s">
        <v>137</v>
      </c>
    </row>
    <row r="126" spans="1:2" ht="18.3">
      <c r="B126" s="148" t="s">
        <v>136</v>
      </c>
    </row>
    <row r="128" spans="1:2" ht="14.1">
      <c r="A128" s="149" t="s">
        <v>25</v>
      </c>
    </row>
    <row r="129" spans="2:2">
      <c r="B129" t="s">
        <v>26</v>
      </c>
    </row>
    <row r="131" spans="2:2">
      <c r="B131" s="5" t="s">
        <v>29</v>
      </c>
    </row>
    <row r="132" spans="2:2">
      <c r="B132" t="s">
        <v>30</v>
      </c>
    </row>
    <row r="134" spans="2:2">
      <c r="B134" t="s">
        <v>27</v>
      </c>
    </row>
    <row r="135" spans="2:2">
      <c r="B135" t="s">
        <v>28</v>
      </c>
    </row>
    <row r="145" spans="2:2">
      <c r="B145" t="s">
        <v>31</v>
      </c>
    </row>
    <row r="156" spans="2:2">
      <c r="B156" t="s">
        <v>32</v>
      </c>
    </row>
    <row r="164" spans="2:2">
      <c r="B164" t="s">
        <v>33</v>
      </c>
    </row>
    <row r="166" spans="2:2">
      <c r="B166" t="s">
        <v>34</v>
      </c>
    </row>
    <row r="192" spans="2:2">
      <c r="B192" t="s">
        <v>35</v>
      </c>
    </row>
    <row r="195" spans="2:2">
      <c r="B195" s="5" t="s">
        <v>36</v>
      </c>
    </row>
    <row r="197" spans="2:2">
      <c r="B197" t="s">
        <v>37</v>
      </c>
    </row>
    <row r="214" spans="2:2">
      <c r="B214" t="s">
        <v>39</v>
      </c>
    </row>
    <row r="215" spans="2:2">
      <c r="B215" t="s">
        <v>38</v>
      </c>
    </row>
    <row r="218" spans="2:2">
      <c r="B218" t="s">
        <v>40</v>
      </c>
    </row>
    <row r="241" spans="1:2">
      <c r="B241" t="s">
        <v>35</v>
      </c>
    </row>
    <row r="244" spans="1:2" ht="14.1">
      <c r="A244" s="149" t="s">
        <v>138</v>
      </c>
    </row>
    <row r="246" spans="1:2">
      <c r="B246" s="5" t="s">
        <v>139</v>
      </c>
    </row>
    <row r="247" spans="1:2">
      <c r="B247" t="s">
        <v>140</v>
      </c>
    </row>
    <row r="248" spans="1:2">
      <c r="B248" t="s">
        <v>141</v>
      </c>
    </row>
    <row r="252" spans="1:2">
      <c r="B252" s="5" t="s">
        <v>142</v>
      </c>
    </row>
    <row r="253" spans="1:2">
      <c r="B253" t="s">
        <v>207</v>
      </c>
    </row>
    <row r="257" spans="1:2" ht="14.1">
      <c r="A257" s="149" t="s">
        <v>144</v>
      </c>
    </row>
    <row r="258" spans="1:2">
      <c r="B258" t="s">
        <v>146</v>
      </c>
    </row>
    <row r="259" spans="1:2">
      <c r="B259" s="150" t="s">
        <v>145</v>
      </c>
    </row>
  </sheetData>
  <sheetProtection algorithmName="SHA-512" hashValue="2pLaLPn2qM6esc9Y6zA3o+cq0AhWUG5EPlkvHM3xJs5VZHyvPdVNFcUlwqO7U1gMEd/zyaVWcsEW2npscAp9wQ==" saltValue="glBoauyJVZwGKijLHDpshA==" spinCount="100000" sheet="1" objects="1" scenarios="1"/>
  <phoneticPr fontId="1"/>
  <hyperlinks>
    <hyperlink ref="B259" r:id="rId1" xr:uid="{82D650BE-1392-4CB9-B4B3-A89DB8BFD4D4}"/>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490E8-6126-410E-9557-A9226E0EC36E}">
  <sheetPr codeName="Sheet8"/>
  <dimension ref="A1:X103"/>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8.600000000000001" thickBot="1">
      <c r="A3" s="72"/>
      <c r="B3" s="283" t="s">
        <v>806</v>
      </c>
      <c r="C3" s="136" t="e">
        <f>'5月'!C21</f>
        <v>#N/A</v>
      </c>
      <c r="D3" s="271" t="s">
        <v>807</v>
      </c>
      <c r="E3" s="73"/>
      <c r="F3" s="74"/>
      <c r="G3" s="73"/>
      <c r="H3" s="74"/>
      <c r="I3" s="73"/>
      <c r="J3" s="72"/>
      <c r="K3" s="75"/>
      <c r="L3" s="80" t="e">
        <f>'5月'!L21</f>
        <v>#N/A</v>
      </c>
      <c r="M3" s="32" t="s">
        <v>58</v>
      </c>
      <c r="N3" s="32" t="s">
        <v>59</v>
      </c>
      <c r="O3" s="32" t="s">
        <v>60</v>
      </c>
      <c r="P3" s="33" t="s">
        <v>61</v>
      </c>
      <c r="Q3" s="253" t="s">
        <v>202</v>
      </c>
      <c r="R3" s="215" t="s">
        <v>201</v>
      </c>
    </row>
    <row r="4" spans="1:18" ht="15">
      <c r="A4" s="77">
        <v>46174</v>
      </c>
      <c r="B4" s="278" t="s">
        <v>778</v>
      </c>
      <c r="C4" s="78" t="e">
        <f>IF(L4&gt;0,L4-SUM(K4)-'5月'!K38,NA())</f>
        <v>#N/A</v>
      </c>
      <c r="D4" s="30" t="e">
        <f t="shared" ref="D4:D24" si="0">C4-C3</f>
        <v>#N/A</v>
      </c>
      <c r="E4" s="31" t="e">
        <f t="shared" ref="E4:E21" si="1">D4/C3</f>
        <v>#N/A</v>
      </c>
      <c r="F4" s="30" t="e">
        <f t="shared" ref="F4:F14" si="2">C4-$C$3</f>
        <v>#N/A</v>
      </c>
      <c r="G4" s="31" t="e">
        <f>F4/$C$3</f>
        <v>#N/A</v>
      </c>
      <c r="H4" s="30" t="e">
        <f t="shared" ref="H4:H23" si="3">C4-$C$2</f>
        <v>#N/A</v>
      </c>
      <c r="I4" s="31" t="e">
        <f t="shared" ref="I4:I24" si="4">H4/$C$2</f>
        <v>#N/A</v>
      </c>
      <c r="J4" s="72"/>
      <c r="K4" s="79">
        <f>IFERROR(VLOOKUP(A4,入力シート!$A$14:$B$1048576,2,0),0)</f>
        <v>0</v>
      </c>
      <c r="L4" s="80" t="e">
        <f t="shared" ref="L4:L23" si="5">IF(SUM(M4:Q4)&gt;0,SUM(M4:Q4),NA())</f>
        <v>#N/A</v>
      </c>
      <c r="M4" s="34"/>
      <c r="N4" s="34"/>
      <c r="O4" s="34"/>
      <c r="P4" s="35"/>
      <c r="Q4" s="185">
        <f>米国株!E107</f>
        <v>0</v>
      </c>
    </row>
    <row r="5" spans="1:18" ht="15">
      <c r="A5" s="77">
        <v>46175</v>
      </c>
      <c r="B5" s="279" t="s">
        <v>382</v>
      </c>
      <c r="C5" s="82" t="e">
        <f>IF(L5&gt;0,L5-SUM(K4:K5)-'5月'!K38,NA())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米国株!E108</f>
        <v>0</v>
      </c>
    </row>
    <row r="6" spans="1:18" ht="15">
      <c r="A6" s="77">
        <v>46176</v>
      </c>
      <c r="B6" s="279" t="s">
        <v>383</v>
      </c>
      <c r="C6" s="82" t="e">
        <f>IF(L6&gt;0,L6-SUM(K4:K6)-'5月'!K38,NA())</f>
        <v>#N/A</v>
      </c>
      <c r="D6" s="30" t="e">
        <f t="shared" si="0"/>
        <v>#N/A</v>
      </c>
      <c r="E6" s="31" t="e">
        <f t="shared" si="1"/>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米国株!E109</f>
        <v>0</v>
      </c>
    </row>
    <row r="7" spans="1:18" ht="15">
      <c r="A7" s="77">
        <v>46177</v>
      </c>
      <c r="B7" s="279" t="s">
        <v>384</v>
      </c>
      <c r="C7" s="82" t="e">
        <f>IF(L7&gt;0,L7-SUM(K4:K7)-'5月'!K38,NA())</f>
        <v>#N/A</v>
      </c>
      <c r="D7" s="30" t="e">
        <f t="shared" si="0"/>
        <v>#N/A</v>
      </c>
      <c r="E7" s="31" t="e">
        <f t="shared" si="1"/>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米国株!E110</f>
        <v>0</v>
      </c>
    </row>
    <row r="8" spans="1:18" ht="15">
      <c r="A8" s="77">
        <v>46178</v>
      </c>
      <c r="B8" s="279" t="s">
        <v>276</v>
      </c>
      <c r="C8" s="82" t="e">
        <f>IF(L8&gt;0,L8-SUM(K4:K8)-'5月'!K38,NA())</f>
        <v>#N/A</v>
      </c>
      <c r="D8" s="30" t="e">
        <f t="shared" si="0"/>
        <v>#N/A</v>
      </c>
      <c r="E8" s="31" t="e">
        <f t="shared" si="1"/>
        <v>#N/A</v>
      </c>
      <c r="F8" s="30" t="e">
        <f t="shared" si="2"/>
        <v>#N/A</v>
      </c>
      <c r="G8" s="31" t="e">
        <f t="shared" ref="G8:G23" si="6">F8/$C$3</f>
        <v>#N/A</v>
      </c>
      <c r="H8" s="30" t="e">
        <f t="shared" si="3"/>
        <v>#N/A</v>
      </c>
      <c r="I8" s="31" t="e">
        <f t="shared" si="4"/>
        <v>#N/A</v>
      </c>
      <c r="J8" s="72"/>
      <c r="K8" s="79">
        <f>IFERROR(VLOOKUP(A8,入力シート!$A$14:$B$1048576,2,0),0)</f>
        <v>0</v>
      </c>
      <c r="L8" s="80" t="e">
        <f t="shared" si="5"/>
        <v>#N/A</v>
      </c>
      <c r="M8" s="34"/>
      <c r="N8" s="34"/>
      <c r="O8" s="34"/>
      <c r="P8" s="35"/>
      <c r="Q8" s="185">
        <f>米国株!E111</f>
        <v>0</v>
      </c>
    </row>
    <row r="9" spans="1:18" ht="15">
      <c r="A9" s="77">
        <v>46181</v>
      </c>
      <c r="B9" s="279" t="s">
        <v>779</v>
      </c>
      <c r="C9" s="82" t="e">
        <f>IF(L9&gt;0,L9-SUM(K4:K9)-'5月'!K38,NA())</f>
        <v>#N/A</v>
      </c>
      <c r="D9" s="30" t="e">
        <f t="shared" si="0"/>
        <v>#N/A</v>
      </c>
      <c r="E9" s="31" t="e">
        <f>D9/C8</f>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米国株!E112</f>
        <v>0</v>
      </c>
    </row>
    <row r="10" spans="1:18" ht="15">
      <c r="A10" s="77">
        <v>46182</v>
      </c>
      <c r="B10" s="279" t="s">
        <v>385</v>
      </c>
      <c r="C10" s="82" t="e">
        <f>IF(L10&gt;0,L10-SUM(K4:K10)-'5月'!K38,NA())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米国株!E113</f>
        <v>0</v>
      </c>
    </row>
    <row r="11" spans="1:18" ht="15">
      <c r="A11" s="77">
        <v>46183</v>
      </c>
      <c r="B11" s="279" t="s">
        <v>386</v>
      </c>
      <c r="C11" s="82" t="e">
        <f>IF(L11&gt;0,L11-SUM(K4:K11)-'5月'!K38,NA())</f>
        <v>#N/A</v>
      </c>
      <c r="D11" s="30" t="e">
        <f t="shared" si="0"/>
        <v>#N/A</v>
      </c>
      <c r="E11" s="31" t="e">
        <f t="shared" si="1"/>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米国株!E114</f>
        <v>0</v>
      </c>
    </row>
    <row r="12" spans="1:18" ht="15">
      <c r="A12" s="77">
        <v>46184</v>
      </c>
      <c r="B12" s="279" t="s">
        <v>273</v>
      </c>
      <c r="C12" s="82" t="e">
        <f>IF(L12&gt;0,L12-SUM(K4:K12)-'5月'!K38,NA())</f>
        <v>#N/A</v>
      </c>
      <c r="D12" s="30" t="e">
        <f t="shared" si="0"/>
        <v>#N/A</v>
      </c>
      <c r="E12" s="31" t="e">
        <f t="shared" si="1"/>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米国株!E115</f>
        <v>0</v>
      </c>
    </row>
    <row r="13" spans="1:18" ht="15">
      <c r="A13" s="77">
        <v>46185</v>
      </c>
      <c r="B13" s="279" t="s">
        <v>277</v>
      </c>
      <c r="C13" s="82" t="e">
        <f>IF(L13&gt;0,L13-SUM(K4:K13)-'5月'!K38,NA())</f>
        <v>#N/A</v>
      </c>
      <c r="D13" s="30" t="e">
        <f t="shared" si="0"/>
        <v>#N/A</v>
      </c>
      <c r="E13" s="31" t="e">
        <f t="shared" si="1"/>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米国株!E116</f>
        <v>0</v>
      </c>
    </row>
    <row r="14" spans="1:18" ht="15">
      <c r="A14" s="77">
        <v>46188</v>
      </c>
      <c r="B14" s="279" t="s">
        <v>780</v>
      </c>
      <c r="C14" s="82" t="e">
        <f>IF(L14&gt;0,L14-SUM(K4:K14)-'5月'!K38,NA())</f>
        <v>#N/A</v>
      </c>
      <c r="D14" s="30" t="e">
        <f t="shared" si="0"/>
        <v>#N/A</v>
      </c>
      <c r="E14" s="31" t="e">
        <f>D14/C13</f>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米国株!E117</f>
        <v>0</v>
      </c>
    </row>
    <row r="15" spans="1:18" ht="15">
      <c r="A15" s="77">
        <v>46189</v>
      </c>
      <c r="B15" s="279" t="s">
        <v>387</v>
      </c>
      <c r="C15" s="82" t="e">
        <f>IF(L15&gt;0,L15-SUM(K4:K15)-'5月'!K38,NA())</f>
        <v>#N/A</v>
      </c>
      <c r="D15" s="30" t="e">
        <f t="shared" si="0"/>
        <v>#N/A</v>
      </c>
      <c r="E15" s="31" t="e">
        <f t="shared" si="1"/>
        <v>#N/A</v>
      </c>
      <c r="F15" s="30" t="e">
        <f t="shared" ref="F15:F24" si="7">C15-$C$3</f>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米国株!E118</f>
        <v>0</v>
      </c>
    </row>
    <row r="16" spans="1:18" ht="15">
      <c r="A16" s="77">
        <v>46190</v>
      </c>
      <c r="B16" s="279" t="s">
        <v>388</v>
      </c>
      <c r="C16" s="82" t="e">
        <f>IF(L16&gt;0,L16-SUM(K4:K16)-'5月'!K38,NA())</f>
        <v>#N/A</v>
      </c>
      <c r="D16" s="30" t="e">
        <f t="shared" si="0"/>
        <v>#N/A</v>
      </c>
      <c r="E16" s="31" t="e">
        <f t="shared" si="1"/>
        <v>#N/A</v>
      </c>
      <c r="F16" s="30" t="e">
        <f t="shared" si="7"/>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米国株!E119</f>
        <v>0</v>
      </c>
    </row>
    <row r="17" spans="1:17" ht="15">
      <c r="A17" s="77">
        <v>46191</v>
      </c>
      <c r="B17" s="279" t="s">
        <v>274</v>
      </c>
      <c r="C17" s="82" t="e">
        <f>IF(L17&gt;0,L17-SUM(K4:K17)-'5月'!K38,NA())</f>
        <v>#N/A</v>
      </c>
      <c r="D17" s="30" t="e">
        <f t="shared" si="0"/>
        <v>#N/A</v>
      </c>
      <c r="E17" s="31" t="e">
        <f t="shared" si="1"/>
        <v>#N/A</v>
      </c>
      <c r="F17" s="30" t="e">
        <f t="shared" si="7"/>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米国株!E120</f>
        <v>0</v>
      </c>
    </row>
    <row r="18" spans="1:17" ht="15">
      <c r="A18" s="77">
        <v>46192</v>
      </c>
      <c r="B18" s="279" t="s">
        <v>278</v>
      </c>
      <c r="C18" s="82" t="e">
        <f>IF(L18&gt;0,L18-SUM(K4:K18)-'5月'!K38,NA())</f>
        <v>#N/A</v>
      </c>
      <c r="D18" s="30" t="e">
        <f t="shared" si="0"/>
        <v>#N/A</v>
      </c>
      <c r="E18" s="31" t="e">
        <f t="shared" si="1"/>
        <v>#N/A</v>
      </c>
      <c r="F18" s="30" t="e">
        <f t="shared" si="7"/>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米国株!E121</f>
        <v>0</v>
      </c>
    </row>
    <row r="19" spans="1:17" ht="15">
      <c r="A19" s="77">
        <v>46195</v>
      </c>
      <c r="B19" s="279" t="s">
        <v>781</v>
      </c>
      <c r="C19" s="82" t="e">
        <f>IF(L19&gt;0,L19-SUM(K4:K19)-'5月'!K38,NA())</f>
        <v>#N/A</v>
      </c>
      <c r="D19" s="30" t="e">
        <f t="shared" si="0"/>
        <v>#N/A</v>
      </c>
      <c r="E19" s="31" t="e">
        <f>D19/C18</f>
        <v>#N/A</v>
      </c>
      <c r="F19" s="30" t="e">
        <f t="shared" si="7"/>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米国株!E122</f>
        <v>0</v>
      </c>
    </row>
    <row r="20" spans="1:17" ht="15">
      <c r="A20" s="77">
        <v>46196</v>
      </c>
      <c r="B20" s="279" t="s">
        <v>389</v>
      </c>
      <c r="C20" s="82" t="e">
        <f>IF(L20&gt;0,L20-SUM(K4:K20)-'5月'!K38,NA())</f>
        <v>#N/A</v>
      </c>
      <c r="D20" s="30" t="e">
        <f t="shared" si="0"/>
        <v>#N/A</v>
      </c>
      <c r="E20" s="31" t="e">
        <f t="shared" si="1"/>
        <v>#N/A</v>
      </c>
      <c r="F20" s="30" t="e">
        <f t="shared" si="7"/>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米国株!E123</f>
        <v>0</v>
      </c>
    </row>
    <row r="21" spans="1:17" ht="15">
      <c r="A21" s="77">
        <v>46197</v>
      </c>
      <c r="B21" s="279" t="s">
        <v>390</v>
      </c>
      <c r="C21" s="82" t="e">
        <f>IF(L21&gt;0,L21-SUM(K4:K21)-'5月'!K38,NA())</f>
        <v>#N/A</v>
      </c>
      <c r="D21" s="30" t="e">
        <f t="shared" si="0"/>
        <v>#N/A</v>
      </c>
      <c r="E21" s="31" t="e">
        <f t="shared" si="1"/>
        <v>#N/A</v>
      </c>
      <c r="F21" s="30" t="e">
        <f t="shared" si="7"/>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米国株!E124</f>
        <v>0</v>
      </c>
    </row>
    <row r="22" spans="1:17" ht="15">
      <c r="A22" s="77">
        <v>46198</v>
      </c>
      <c r="B22" s="279" t="s">
        <v>275</v>
      </c>
      <c r="C22" s="82" t="e">
        <f>IF(L22&gt;0,L22-SUM(K4:K22)-'5月'!K38,NA())</f>
        <v>#N/A</v>
      </c>
      <c r="D22" s="30" t="e">
        <f t="shared" si="0"/>
        <v>#N/A</v>
      </c>
      <c r="E22" s="31" t="e">
        <f>D22/C21</f>
        <v>#N/A</v>
      </c>
      <c r="F22" s="30" t="e">
        <f t="shared" si="7"/>
        <v>#N/A</v>
      </c>
      <c r="G22" s="31" t="e">
        <f t="shared" si="6"/>
        <v>#N/A</v>
      </c>
      <c r="H22" s="30" t="e">
        <f t="shared" si="3"/>
        <v>#N/A</v>
      </c>
      <c r="I22" s="31" t="e">
        <f t="shared" si="4"/>
        <v>#N/A</v>
      </c>
      <c r="J22" s="72"/>
      <c r="K22" s="79">
        <f>IFERROR(VLOOKUP(A22,入力シート!$A$14:$B$1048576,2,0),0)</f>
        <v>0</v>
      </c>
      <c r="L22" s="80" t="e">
        <f t="shared" si="5"/>
        <v>#N/A</v>
      </c>
      <c r="M22" s="34"/>
      <c r="N22" s="34"/>
      <c r="O22" s="34"/>
      <c r="P22" s="35"/>
      <c r="Q22" s="185">
        <f>米国株!E125</f>
        <v>0</v>
      </c>
    </row>
    <row r="23" spans="1:17" ht="15">
      <c r="A23" s="77">
        <v>46199</v>
      </c>
      <c r="B23" s="279" t="s">
        <v>279</v>
      </c>
      <c r="C23" s="82" t="e">
        <f>IF(L23&gt;0,L23-SUM(K4:K23)-'5月'!K38,NA())</f>
        <v>#N/A</v>
      </c>
      <c r="D23" s="30" t="e">
        <f t="shared" si="0"/>
        <v>#N/A</v>
      </c>
      <c r="E23" s="31" t="e">
        <f>D23/C22</f>
        <v>#N/A</v>
      </c>
      <c r="F23" s="30" t="e">
        <f t="shared" si="7"/>
        <v>#N/A</v>
      </c>
      <c r="G23" s="31" t="e">
        <f t="shared" si="6"/>
        <v>#N/A</v>
      </c>
      <c r="H23" s="30" t="e">
        <f t="shared" si="3"/>
        <v>#N/A</v>
      </c>
      <c r="I23" s="31" t="e">
        <f t="shared" si="4"/>
        <v>#N/A</v>
      </c>
      <c r="J23" s="72"/>
      <c r="K23" s="79">
        <f>IFERROR(VLOOKUP(A23,入力シート!$A$14:$B$1048576,2,0),0)</f>
        <v>0</v>
      </c>
      <c r="L23" s="80" t="e">
        <f t="shared" si="5"/>
        <v>#N/A</v>
      </c>
      <c r="M23" s="34"/>
      <c r="N23" s="34"/>
      <c r="O23" s="34"/>
      <c r="P23" s="35"/>
      <c r="Q23" s="185">
        <f>米国株!E126</f>
        <v>0</v>
      </c>
    </row>
    <row r="24" spans="1:17" ht="15">
      <c r="A24" s="77">
        <v>46202</v>
      </c>
      <c r="B24" s="279" t="s">
        <v>782</v>
      </c>
      <c r="C24" s="82" t="e">
        <f>IF(L24&gt;0,L24-SUM(K4:K24)-'5月'!K38,NA())</f>
        <v>#N/A</v>
      </c>
      <c r="D24" s="30" t="e">
        <f t="shared" si="0"/>
        <v>#N/A</v>
      </c>
      <c r="E24" s="31" t="e">
        <f>D24/C23</f>
        <v>#N/A</v>
      </c>
      <c r="F24" s="30" t="e">
        <f t="shared" si="7"/>
        <v>#N/A</v>
      </c>
      <c r="G24" s="31" t="e">
        <f t="shared" ref="G24" si="8">F24/$C$3</f>
        <v>#N/A</v>
      </c>
      <c r="H24" s="30" t="e">
        <f t="shared" ref="H24" si="9">C24-$C$2</f>
        <v>#N/A</v>
      </c>
      <c r="I24" s="31" t="e">
        <f t="shared" si="4"/>
        <v>#N/A</v>
      </c>
      <c r="J24" s="72"/>
      <c r="K24" s="79">
        <f>IFERROR(VLOOKUP(A24,入力シート!$A$14:$B$1048576,2,0),0)</f>
        <v>0</v>
      </c>
      <c r="L24" s="80" t="e">
        <f t="shared" ref="L24" si="10">IF(SUM(M24:Q24)&gt;0,SUM(M24:Q24),NA())</f>
        <v>#N/A</v>
      </c>
      <c r="M24" s="34"/>
      <c r="N24" s="34"/>
      <c r="O24" s="34"/>
      <c r="P24" s="35"/>
      <c r="Q24" s="185">
        <f>米国株!E127</f>
        <v>0</v>
      </c>
    </row>
    <row r="25" spans="1:17" ht="15">
      <c r="A25" s="77">
        <v>46203</v>
      </c>
      <c r="B25" s="279" t="s">
        <v>391</v>
      </c>
      <c r="C25" s="82" t="e">
        <f>IF(L25&gt;0,L25-SUM(K4:K25)-'5月'!K39,NA())</f>
        <v>#N/A</v>
      </c>
      <c r="D25" s="30" t="e">
        <f t="shared" ref="D25" si="11">C25-C24</f>
        <v>#N/A</v>
      </c>
      <c r="E25" s="31" t="e">
        <f>D25/C24</f>
        <v>#N/A</v>
      </c>
      <c r="F25" s="30" t="e">
        <f t="shared" ref="F25" si="12">C25-$C$3</f>
        <v>#N/A</v>
      </c>
      <c r="G25" s="31" t="e">
        <f t="shared" ref="G25" si="13">F25/$C$3</f>
        <v>#N/A</v>
      </c>
      <c r="H25" s="30" t="e">
        <f t="shared" ref="H25" si="14">C25-$C$2</f>
        <v>#N/A</v>
      </c>
      <c r="I25" s="31" t="e">
        <f t="shared" ref="I25" si="15">H25/$C$2</f>
        <v>#N/A</v>
      </c>
      <c r="J25" s="72"/>
      <c r="K25" s="79">
        <f>IFERROR(VLOOKUP(A25,入力シート!$A$14:$B$1048576,2,0),0)</f>
        <v>0</v>
      </c>
      <c r="L25" s="80" t="e">
        <f t="shared" ref="L25" si="16">IF(SUM(M25:Q25)&gt;0,SUM(M25:Q25),NA())</f>
        <v>#N/A</v>
      </c>
      <c r="M25" s="34"/>
      <c r="N25" s="34"/>
      <c r="O25" s="34"/>
      <c r="P25" s="35"/>
      <c r="Q25" s="185">
        <f>米国株!E128</f>
        <v>0</v>
      </c>
    </row>
    <row r="26" spans="1:17" ht="15" hidden="1">
      <c r="A26" s="77">
        <v>46179</v>
      </c>
      <c r="B26" s="135"/>
      <c r="C26" s="146" t="e">
        <f>C8</f>
        <v>#N/A</v>
      </c>
      <c r="D26" s="146" t="e">
        <f>D8</f>
        <v>#N/A</v>
      </c>
      <c r="E26" s="268" t="e">
        <f t="shared" ref="E26:I26" si="17">E8</f>
        <v>#N/A</v>
      </c>
      <c r="F26" s="146" t="e">
        <f t="shared" si="17"/>
        <v>#N/A</v>
      </c>
      <c r="G26" s="268" t="e">
        <f t="shared" si="17"/>
        <v>#N/A</v>
      </c>
      <c r="H26" s="146" t="e">
        <f t="shared" si="17"/>
        <v>#N/A</v>
      </c>
      <c r="I26" s="268" t="e">
        <f t="shared" si="17"/>
        <v>#N/A</v>
      </c>
      <c r="J26" s="72"/>
      <c r="K26" s="79"/>
      <c r="L26" s="146" t="e">
        <f>L8</f>
        <v>#N/A</v>
      </c>
      <c r="M26" s="34"/>
      <c r="N26" s="34"/>
      <c r="O26" s="34"/>
      <c r="P26" s="35"/>
      <c r="Q26" s="185"/>
    </row>
    <row r="27" spans="1:17" ht="15" hidden="1">
      <c r="A27" s="77">
        <v>46180</v>
      </c>
      <c r="B27" s="135"/>
      <c r="C27" s="146" t="e">
        <f>C26</f>
        <v>#N/A</v>
      </c>
      <c r="D27" s="146" t="e">
        <f>D26</f>
        <v>#N/A</v>
      </c>
      <c r="E27" s="268" t="e">
        <f t="shared" ref="E27:I27" si="18">E26</f>
        <v>#N/A</v>
      </c>
      <c r="F27" s="146" t="e">
        <f t="shared" si="18"/>
        <v>#N/A</v>
      </c>
      <c r="G27" s="268" t="e">
        <f t="shared" si="18"/>
        <v>#N/A</v>
      </c>
      <c r="H27" s="146" t="e">
        <f t="shared" si="18"/>
        <v>#N/A</v>
      </c>
      <c r="I27" s="268" t="e">
        <f t="shared" si="18"/>
        <v>#N/A</v>
      </c>
      <c r="J27" s="72"/>
      <c r="K27" s="79"/>
      <c r="L27" s="146" t="e">
        <f>L26</f>
        <v>#N/A</v>
      </c>
      <c r="M27" s="34"/>
      <c r="N27" s="34"/>
      <c r="O27" s="34"/>
      <c r="P27" s="35"/>
      <c r="Q27" s="187"/>
    </row>
    <row r="28" spans="1:17" ht="15" hidden="1">
      <c r="A28" s="77">
        <v>46186</v>
      </c>
      <c r="B28" s="135"/>
      <c r="C28" s="146" t="e">
        <f>C13</f>
        <v>#N/A</v>
      </c>
      <c r="D28" s="146" t="e">
        <f>D13</f>
        <v>#N/A</v>
      </c>
      <c r="E28" s="268" t="e">
        <f t="shared" ref="E28:I28" si="19">E13</f>
        <v>#N/A</v>
      </c>
      <c r="F28" s="146" t="e">
        <f t="shared" si="19"/>
        <v>#N/A</v>
      </c>
      <c r="G28" s="268" t="e">
        <f t="shared" si="19"/>
        <v>#N/A</v>
      </c>
      <c r="H28" s="146" t="e">
        <f t="shared" si="19"/>
        <v>#N/A</v>
      </c>
      <c r="I28" s="268" t="e">
        <f t="shared" si="19"/>
        <v>#N/A</v>
      </c>
      <c r="J28" s="72"/>
      <c r="K28" s="79"/>
      <c r="L28" s="146" t="e">
        <f>L13</f>
        <v>#N/A</v>
      </c>
      <c r="M28" s="34"/>
      <c r="N28" s="34"/>
      <c r="O28" s="34"/>
      <c r="P28" s="35"/>
      <c r="Q28" s="187"/>
    </row>
    <row r="29" spans="1:17" ht="15" hidden="1">
      <c r="A29" s="77">
        <v>46187</v>
      </c>
      <c r="B29" s="135"/>
      <c r="C29" s="146" t="e">
        <f>C28</f>
        <v>#N/A</v>
      </c>
      <c r="D29" s="146" t="e">
        <f>D28</f>
        <v>#N/A</v>
      </c>
      <c r="E29" s="268" t="e">
        <f t="shared" ref="E29:I29" si="20">E28</f>
        <v>#N/A</v>
      </c>
      <c r="F29" s="146" t="e">
        <f t="shared" si="20"/>
        <v>#N/A</v>
      </c>
      <c r="G29" s="268" t="e">
        <f t="shared" si="20"/>
        <v>#N/A</v>
      </c>
      <c r="H29" s="146" t="e">
        <f t="shared" si="20"/>
        <v>#N/A</v>
      </c>
      <c r="I29" s="268" t="e">
        <f t="shared" si="20"/>
        <v>#N/A</v>
      </c>
      <c r="J29" s="72"/>
      <c r="K29" s="79"/>
      <c r="L29" s="146" t="e">
        <f>L28</f>
        <v>#N/A</v>
      </c>
      <c r="M29" s="34"/>
      <c r="N29" s="34"/>
      <c r="O29" s="34"/>
      <c r="P29" s="35"/>
      <c r="Q29" s="187"/>
    </row>
    <row r="30" spans="1:17" ht="15" hidden="1">
      <c r="A30" s="77">
        <v>46193</v>
      </c>
      <c r="B30" s="135"/>
      <c r="C30" s="146" t="e">
        <f>C18</f>
        <v>#N/A</v>
      </c>
      <c r="D30" s="146" t="e">
        <f>D18</f>
        <v>#N/A</v>
      </c>
      <c r="E30" s="268" t="e">
        <f t="shared" ref="E30:I30" si="21">E18</f>
        <v>#N/A</v>
      </c>
      <c r="F30" s="146" t="e">
        <f t="shared" si="21"/>
        <v>#N/A</v>
      </c>
      <c r="G30" s="268" t="e">
        <f t="shared" si="21"/>
        <v>#N/A</v>
      </c>
      <c r="H30" s="146" t="e">
        <f t="shared" si="21"/>
        <v>#N/A</v>
      </c>
      <c r="I30" s="268" t="e">
        <f t="shared" si="21"/>
        <v>#N/A</v>
      </c>
      <c r="J30" s="72"/>
      <c r="K30" s="79"/>
      <c r="L30" s="146" t="e">
        <f>L18</f>
        <v>#N/A</v>
      </c>
      <c r="M30" s="34"/>
      <c r="N30" s="34"/>
      <c r="O30" s="34"/>
      <c r="P30" s="35"/>
      <c r="Q30" s="187"/>
    </row>
    <row r="31" spans="1:17" ht="15" hidden="1">
      <c r="A31" s="77">
        <v>46194</v>
      </c>
      <c r="B31" s="135"/>
      <c r="C31" s="146" t="e">
        <f>C30</f>
        <v>#N/A</v>
      </c>
      <c r="D31" s="146" t="e">
        <f>D30</f>
        <v>#N/A</v>
      </c>
      <c r="E31" s="268" t="e">
        <f t="shared" ref="E31:I31" si="22">E30</f>
        <v>#N/A</v>
      </c>
      <c r="F31" s="146" t="e">
        <f t="shared" si="22"/>
        <v>#N/A</v>
      </c>
      <c r="G31" s="268" t="e">
        <f t="shared" si="22"/>
        <v>#N/A</v>
      </c>
      <c r="H31" s="146" t="e">
        <f t="shared" si="22"/>
        <v>#N/A</v>
      </c>
      <c r="I31" s="268" t="e">
        <f t="shared" si="22"/>
        <v>#N/A</v>
      </c>
      <c r="J31" s="72"/>
      <c r="K31" s="79"/>
      <c r="L31" s="146" t="e">
        <f>L30</f>
        <v>#N/A</v>
      </c>
      <c r="M31" s="34"/>
      <c r="N31" s="34"/>
      <c r="O31" s="34"/>
      <c r="P31" s="35"/>
      <c r="Q31" s="187"/>
    </row>
    <row r="32" spans="1:17" ht="15" hidden="1">
      <c r="A32" s="77">
        <v>46200</v>
      </c>
      <c r="B32" s="135"/>
      <c r="C32" s="146" t="e">
        <f>C23</f>
        <v>#N/A</v>
      </c>
      <c r="D32" s="146" t="e">
        <f>D23</f>
        <v>#N/A</v>
      </c>
      <c r="E32" s="268" t="e">
        <f t="shared" ref="E32:I32" si="23">E23</f>
        <v>#N/A</v>
      </c>
      <c r="F32" s="146" t="e">
        <f t="shared" si="23"/>
        <v>#N/A</v>
      </c>
      <c r="G32" s="268" t="e">
        <f t="shared" si="23"/>
        <v>#N/A</v>
      </c>
      <c r="H32" s="146" t="e">
        <f t="shared" si="23"/>
        <v>#N/A</v>
      </c>
      <c r="I32" s="268" t="e">
        <f t="shared" si="23"/>
        <v>#N/A</v>
      </c>
      <c r="J32" s="72"/>
      <c r="K32" s="79"/>
      <c r="L32" s="146" t="e">
        <f>L23</f>
        <v>#N/A</v>
      </c>
      <c r="M32" s="34"/>
      <c r="N32" s="34"/>
      <c r="O32" s="34"/>
      <c r="P32" s="35"/>
      <c r="Q32" s="187"/>
    </row>
    <row r="33" spans="1:24" ht="15" hidden="1">
      <c r="A33" s="77">
        <v>46201</v>
      </c>
      <c r="B33" s="135"/>
      <c r="C33" s="146" t="e">
        <f>C32</f>
        <v>#N/A</v>
      </c>
      <c r="D33" s="146" t="e">
        <f>D32</f>
        <v>#N/A</v>
      </c>
      <c r="E33" s="268" t="e">
        <f t="shared" ref="E33:I33" si="24">E32</f>
        <v>#N/A</v>
      </c>
      <c r="F33" s="146" t="e">
        <f t="shared" si="24"/>
        <v>#N/A</v>
      </c>
      <c r="G33" s="268" t="e">
        <f t="shared" si="24"/>
        <v>#N/A</v>
      </c>
      <c r="H33" s="146" t="e">
        <f t="shared" si="24"/>
        <v>#N/A</v>
      </c>
      <c r="I33" s="268" t="e">
        <f t="shared" si="24"/>
        <v>#N/A</v>
      </c>
      <c r="J33" s="72"/>
      <c r="K33" s="79"/>
      <c r="L33" s="146" t="e">
        <f>L32</f>
        <v>#N/A</v>
      </c>
      <c r="M33" s="34"/>
      <c r="N33" s="34"/>
      <c r="O33" s="34"/>
      <c r="P33" s="35"/>
      <c r="Q33" s="187"/>
    </row>
    <row r="34" spans="1:24" ht="14.1" thickBot="1">
      <c r="A34" s="77"/>
      <c r="B34" s="85"/>
      <c r="C34" s="80"/>
      <c r="D34" s="17"/>
      <c r="E34" s="23"/>
      <c r="F34" s="17"/>
      <c r="G34" s="23"/>
      <c r="H34" s="17"/>
      <c r="I34" s="23"/>
      <c r="J34" s="72"/>
      <c r="K34" s="80"/>
      <c r="L34" s="80"/>
      <c r="M34" s="86"/>
      <c r="N34" s="86"/>
      <c r="O34" s="86"/>
      <c r="P34" s="86"/>
      <c r="Q34" s="86"/>
    </row>
    <row r="35" spans="1:24" ht="16.8" thickBot="1">
      <c r="A35" s="77"/>
      <c r="B35" s="85"/>
      <c r="C35" s="80"/>
      <c r="D35" s="17"/>
      <c r="E35" s="23"/>
      <c r="F35" s="17"/>
      <c r="G35" s="23"/>
      <c r="H35" s="17"/>
      <c r="I35" s="23"/>
      <c r="J35" s="72"/>
      <c r="K35" s="80"/>
      <c r="L35" s="302" t="s">
        <v>731</v>
      </c>
      <c r="M35" s="303"/>
      <c r="N35" s="300">
        <f>K36</f>
        <v>0</v>
      </c>
      <c r="O35" s="301"/>
      <c r="P35" s="86"/>
      <c r="Q35" s="86"/>
    </row>
    <row r="36" spans="1:24">
      <c r="A36" s="87"/>
      <c r="B36" s="88"/>
      <c r="C36" s="89"/>
      <c r="D36" s="1"/>
      <c r="E36" s="2"/>
      <c r="F36" s="1"/>
      <c r="G36" s="1"/>
      <c r="H36" s="88"/>
      <c r="K36" s="143">
        <f>SUM(K4:K35)+'5月'!K38</f>
        <v>0</v>
      </c>
      <c r="L36" s="38"/>
      <c r="M36" s="38"/>
      <c r="N36" s="38"/>
      <c r="O36" s="38"/>
      <c r="P36" s="38"/>
      <c r="Q36" s="38"/>
    </row>
    <row r="37" spans="1:24">
      <c r="A37" s="87"/>
      <c r="B37" s="88"/>
      <c r="C37" s="107" t="s">
        <v>125</v>
      </c>
      <c r="D37" s="108"/>
      <c r="E37" s="104"/>
      <c r="F37" s="103"/>
      <c r="G37" s="191">
        <f ca="1">TODAY()</f>
        <v>46026</v>
      </c>
      <c r="H37" s="110"/>
      <c r="I37" s="111"/>
      <c r="J37" s="111"/>
      <c r="L37" s="107" t="s">
        <v>123</v>
      </c>
      <c r="M37" s="38"/>
      <c r="N37" s="38"/>
      <c r="O37" s="38"/>
      <c r="P37" s="38"/>
      <c r="Q37" s="38"/>
    </row>
    <row r="38" spans="1:24" ht="17.399999999999999">
      <c r="A38" s="87"/>
      <c r="C38" s="38"/>
      <c r="D38" s="40" t="s">
        <v>1</v>
      </c>
      <c r="E38" s="293">
        <f ca="1">IF(G37&gt;DATE(2026,6,30),DATE(2026,6,30),TODAY())</f>
        <v>46026</v>
      </c>
      <c r="F38" s="293"/>
      <c r="G38" s="293"/>
      <c r="L38" s="38"/>
      <c r="M38" s="38"/>
      <c r="N38" s="38"/>
      <c r="O38" s="38"/>
      <c r="P38" s="38"/>
      <c r="Q38" s="38"/>
    </row>
    <row r="39" spans="1:24" ht="14.1" thickBot="1">
      <c r="B39" s="53"/>
      <c r="C39" s="90"/>
      <c r="K39" s="53"/>
      <c r="L39" s="90"/>
    </row>
    <row r="40" spans="1:24" ht="14.25" customHeight="1">
      <c r="B40" s="53"/>
      <c r="C40" s="296" t="s">
        <v>732</v>
      </c>
      <c r="D40" s="297"/>
      <c r="E40" s="297"/>
      <c r="F40" s="297"/>
      <c r="G40" s="158"/>
      <c r="H40" s="159"/>
      <c r="I40" s="160"/>
      <c r="J40" s="41"/>
      <c r="K40" s="53"/>
      <c r="L40" s="39"/>
      <c r="M40" s="39"/>
      <c r="N40" s="59"/>
      <c r="O40" s="39"/>
      <c r="P40" s="39"/>
      <c r="Q40" s="39"/>
      <c r="R40" s="182"/>
      <c r="S40" s="41"/>
    </row>
    <row r="41" spans="1:24" ht="14.25" customHeight="1">
      <c r="B41" s="53"/>
      <c r="C41" s="298"/>
      <c r="D41" s="299"/>
      <c r="E41" s="299"/>
      <c r="F41" s="299"/>
      <c r="G41" s="162"/>
      <c r="H41" s="163"/>
      <c r="I41" s="164"/>
      <c r="J41" s="41"/>
      <c r="K41" s="53"/>
      <c r="L41" s="39"/>
      <c r="M41" s="39"/>
      <c r="N41" s="59"/>
      <c r="O41" s="39"/>
      <c r="P41" s="39"/>
      <c r="Q41" s="39"/>
      <c r="R41" s="182"/>
      <c r="S41" s="41"/>
      <c r="T41" s="88"/>
      <c r="U41" s="88"/>
      <c r="V41" s="88"/>
      <c r="W41" s="88"/>
      <c r="X41" s="88"/>
    </row>
    <row r="42" spans="1:24">
      <c r="C42" s="165"/>
      <c r="D42" s="162"/>
      <c r="E42" s="161"/>
      <c r="F42" s="162"/>
      <c r="G42" s="162"/>
      <c r="H42" s="163"/>
      <c r="I42" s="164"/>
      <c r="J42" s="41"/>
      <c r="L42" s="39"/>
      <c r="M42" s="39"/>
      <c r="N42" s="59"/>
      <c r="O42" s="39"/>
      <c r="P42" s="39"/>
      <c r="Q42" s="39"/>
      <c r="R42" s="182"/>
      <c r="S42" s="41"/>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104"/>
      <c r="O55" s="103"/>
      <c r="P55" s="191">
        <f ca="1">TODAY()</f>
        <v>46026</v>
      </c>
      <c r="Q55" s="39"/>
      <c r="R55" s="182"/>
      <c r="S55" s="41"/>
    </row>
    <row r="56" spans="3:21" ht="17.399999999999999">
      <c r="C56" s="165"/>
      <c r="D56" s="162"/>
      <c r="E56" s="161"/>
      <c r="F56" s="162"/>
      <c r="G56" s="162"/>
      <c r="H56" s="163"/>
      <c r="I56" s="164"/>
      <c r="J56" s="41"/>
      <c r="L56" s="39"/>
      <c r="M56" s="40" t="s">
        <v>1</v>
      </c>
      <c r="N56" s="293">
        <f ca="1">IF(P55&gt;DATE(2026,6,30),DATE(2026,6,30),TODAY())</f>
        <v>46026</v>
      </c>
      <c r="O56" s="293"/>
      <c r="P56" s="293"/>
      <c r="Q56" s="41"/>
      <c r="R56" s="182"/>
      <c r="S56" s="41"/>
    </row>
    <row r="57" spans="3:21" ht="36.9" thickBot="1">
      <c r="C57" s="165"/>
      <c r="D57" s="289" t="s">
        <v>5</v>
      </c>
      <c r="E57" s="290"/>
      <c r="F57" s="304" t="e">
        <f ca="1">VLOOKUP($E$38,$A$4:$H$38,3,0)</f>
        <v>#N/A</v>
      </c>
      <c r="G57" s="305"/>
      <c r="H57" s="305"/>
      <c r="I57" s="306"/>
      <c r="J57" s="41"/>
      <c r="L57" s="39"/>
      <c r="M57" s="40" t="s">
        <v>5</v>
      </c>
      <c r="N57" s="310" t="e">
        <f ca="1">VLOOKUP($N$56,$A$4:$L$38,12,0)</f>
        <v>#N/A</v>
      </c>
      <c r="O57" s="310"/>
      <c r="P57" s="310"/>
      <c r="Q57" s="41"/>
      <c r="R57" s="182"/>
      <c r="S57" s="41"/>
    </row>
    <row r="58" spans="3:21" ht="17.399999999999999">
      <c r="C58" s="166"/>
      <c r="D58" s="287" t="s">
        <v>147</v>
      </c>
      <c r="E58" s="288"/>
      <c r="F58" s="153"/>
      <c r="G58" s="294" t="e">
        <f ca="1">VLOOKUP($E$38,$A$4:$H$38,4,0)</f>
        <v>#N/A</v>
      </c>
      <c r="H58" s="294"/>
      <c r="I58" s="167" t="e">
        <f ca="1">VLOOKUP($E$38,$A$4:$H$38,5,0)</f>
        <v>#N/A</v>
      </c>
      <c r="J58" s="41"/>
      <c r="L58" s="39"/>
      <c r="M58" s="39"/>
      <c r="N58" s="39"/>
      <c r="O58" s="39"/>
      <c r="P58" s="39"/>
      <c r="Q58" s="39"/>
      <c r="R58" s="182"/>
      <c r="S58" s="41"/>
    </row>
    <row r="59" spans="3:21" ht="17.399999999999999">
      <c r="C59" s="165"/>
      <c r="D59" s="289" t="s">
        <v>69</v>
      </c>
      <c r="E59" s="290"/>
      <c r="F59" s="151"/>
      <c r="G59" s="295" t="e">
        <f ca="1">VLOOKUP($E$38,$A$4:$H$38,6,0)</f>
        <v>#N/A</v>
      </c>
      <c r="H59" s="295"/>
      <c r="I59" s="168" t="e">
        <f ca="1">VLOOKUP($E$38,$A$4:$H$38,7,0)</f>
        <v>#N/A</v>
      </c>
      <c r="J59" s="41"/>
      <c r="L59" s="39"/>
      <c r="M59" s="39"/>
      <c r="N59" s="39"/>
      <c r="O59" s="39"/>
      <c r="P59" s="39"/>
      <c r="Q59" s="39"/>
      <c r="R59" s="182"/>
      <c r="S59" s="41"/>
    </row>
    <row r="60" spans="3:21" ht="17.399999999999999">
      <c r="C60" s="165"/>
      <c r="D60" s="289" t="s">
        <v>70</v>
      </c>
      <c r="E60" s="290"/>
      <c r="F60" s="151"/>
      <c r="G60" s="295" t="e">
        <f ca="1">VLOOKUP($E$38,$A$4:$H$38,8,0)</f>
        <v>#N/A</v>
      </c>
      <c r="H60" s="295"/>
      <c r="I60" s="168" t="e">
        <f ca="1">VLOOKUP($E$38,$A$4:$I$38,9,0)</f>
        <v>#N/A</v>
      </c>
      <c r="J60" s="51"/>
      <c r="L60" s="39"/>
      <c r="M60" s="39"/>
      <c r="N60" s="39"/>
      <c r="O60" s="39"/>
      <c r="P60" s="39"/>
      <c r="Q60" s="39"/>
      <c r="R60" s="182"/>
      <c r="S60" s="51"/>
    </row>
    <row r="61" spans="3:21" ht="5.25" customHeight="1" thickBot="1">
      <c r="C61" s="169"/>
      <c r="D61" s="170"/>
      <c r="E61" s="171"/>
      <c r="F61" s="172"/>
      <c r="G61" s="172"/>
      <c r="H61" s="173"/>
      <c r="I61" s="174"/>
      <c r="J61" s="51"/>
      <c r="L61" s="39"/>
      <c r="M61" s="43"/>
      <c r="N61" s="44"/>
      <c r="O61" s="39"/>
      <c r="P61" s="39"/>
      <c r="Q61" s="39"/>
      <c r="R61" s="182"/>
      <c r="S61" s="51"/>
    </row>
    <row r="62" spans="3:21">
      <c r="D62" s="46"/>
      <c r="E62" s="47"/>
      <c r="H62" s="52"/>
      <c r="I62" s="52"/>
      <c r="J62" s="53"/>
      <c r="M62" s="46"/>
      <c r="N62" s="47"/>
      <c r="R62" s="183"/>
      <c r="S62" s="53"/>
      <c r="U62" s="54"/>
    </row>
    <row r="64" spans="3:21">
      <c r="L64" s="38"/>
      <c r="M64" s="38"/>
      <c r="N64" s="38"/>
      <c r="O64" s="38"/>
      <c r="P64" s="38"/>
      <c r="Q64" s="38"/>
    </row>
    <row r="65" spans="2:17">
      <c r="C65" s="55" t="s">
        <v>20</v>
      </c>
      <c r="L65" s="38"/>
      <c r="M65" s="38"/>
      <c r="N65" s="38"/>
      <c r="O65" s="38"/>
      <c r="P65" s="38"/>
      <c r="Q65" s="38"/>
    </row>
    <row r="66" spans="2:17">
      <c r="C66" s="56" t="s">
        <v>21</v>
      </c>
      <c r="L66" s="38"/>
      <c r="M66" s="38"/>
      <c r="N66" s="38"/>
      <c r="O66" s="38"/>
      <c r="P66" s="38"/>
      <c r="Q66" s="38"/>
    </row>
    <row r="67" spans="2:17">
      <c r="C67" s="57" t="s">
        <v>49</v>
      </c>
      <c r="L67" s="38"/>
      <c r="M67" s="38"/>
      <c r="N67" s="38"/>
      <c r="O67" s="38"/>
      <c r="P67" s="38"/>
      <c r="Q67" s="38"/>
    </row>
    <row r="68" spans="2:17">
      <c r="C68" s="57" t="s">
        <v>50</v>
      </c>
      <c r="E68" s="104"/>
      <c r="F68" s="103"/>
      <c r="G68" s="191">
        <f ca="1">TODAY()</f>
        <v>46026</v>
      </c>
      <c r="L68" s="38"/>
      <c r="M68" s="38"/>
      <c r="N68" s="38"/>
      <c r="O68" s="38"/>
      <c r="P68" s="38"/>
      <c r="Q68" s="38"/>
    </row>
    <row r="69" spans="2:17" ht="17.399999999999999">
      <c r="C69" s="39"/>
      <c r="D69" s="40" t="s">
        <v>1</v>
      </c>
      <c r="E69" s="293">
        <f ca="1">IF(G68&gt;DATE(2026,6,30),DATE(2026,6,30),TODAY())</f>
        <v>46026</v>
      </c>
      <c r="F69" s="293"/>
      <c r="G69" s="293"/>
      <c r="H69" s="41"/>
      <c r="I69" s="41"/>
      <c r="L69" s="38"/>
      <c r="M69" s="38"/>
      <c r="N69" s="38"/>
      <c r="O69" s="38"/>
      <c r="P69" s="38"/>
      <c r="Q69" s="38"/>
    </row>
    <row r="70" spans="2:17" ht="14.1" thickBot="1">
      <c r="B70" s="49"/>
      <c r="C70" s="58"/>
      <c r="L70" s="38"/>
      <c r="M70" s="38"/>
      <c r="N70" s="38"/>
      <c r="O70" s="38"/>
      <c r="P70" s="38"/>
      <c r="Q70" s="38"/>
    </row>
    <row r="71" spans="2:17" ht="14.25" customHeight="1">
      <c r="B71" s="49"/>
      <c r="C71" s="296" t="s">
        <v>732</v>
      </c>
      <c r="D71" s="297"/>
      <c r="E71" s="297"/>
      <c r="F71" s="297"/>
      <c r="G71" s="158"/>
      <c r="H71" s="159"/>
      <c r="I71" s="160"/>
      <c r="L71" s="38"/>
      <c r="M71" s="38"/>
      <c r="N71" s="38"/>
      <c r="O71" s="38"/>
      <c r="P71" s="38"/>
      <c r="Q71" s="38"/>
    </row>
    <row r="72" spans="2:17" ht="14.25" customHeight="1">
      <c r="B72" s="49"/>
      <c r="C72" s="298"/>
      <c r="D72" s="299"/>
      <c r="E72" s="299"/>
      <c r="F72" s="299"/>
      <c r="G72" s="162"/>
      <c r="H72" s="163"/>
      <c r="I72" s="164"/>
      <c r="L72" s="38"/>
      <c r="M72" s="38"/>
      <c r="N72" s="38"/>
      <c r="O72" s="38"/>
      <c r="P72" s="38"/>
      <c r="Q72" s="38"/>
    </row>
    <row r="73" spans="2:17">
      <c r="C73" s="165"/>
      <c r="D73" s="162"/>
      <c r="E73" s="161"/>
      <c r="F73" s="162"/>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ht="14.1" thickBot="1">
      <c r="C86" s="165"/>
      <c r="D86" s="162"/>
      <c r="E86" s="161"/>
      <c r="F86" s="162"/>
      <c r="G86" s="162"/>
      <c r="H86" s="163"/>
      <c r="I86" s="164"/>
      <c r="L86" s="38"/>
      <c r="M86" s="38"/>
      <c r="N86" s="38"/>
      <c r="O86" s="38"/>
      <c r="P86" s="38"/>
      <c r="Q86" s="38"/>
    </row>
    <row r="87" spans="3:17" ht="17.399999999999999">
      <c r="C87" s="166"/>
      <c r="D87" s="287" t="s">
        <v>147</v>
      </c>
      <c r="E87" s="287"/>
      <c r="F87" s="153"/>
      <c r="G87" s="153"/>
      <c r="H87" s="154" t="e">
        <f ca="1">VLOOKUP($E$69,$A$4:$H$39,5,0)</f>
        <v>#N/A</v>
      </c>
      <c r="I87" s="167"/>
      <c r="L87" s="38"/>
      <c r="M87" s="38"/>
      <c r="N87" s="38"/>
      <c r="O87" s="38"/>
      <c r="P87" s="38"/>
      <c r="Q87" s="38"/>
    </row>
    <row r="88" spans="3:17" ht="17.399999999999999">
      <c r="C88" s="165"/>
      <c r="D88" s="179" t="s">
        <v>69</v>
      </c>
      <c r="E88" s="180"/>
      <c r="F88" s="151"/>
      <c r="G88" s="151"/>
      <c r="H88" s="152" t="e">
        <f ca="1">VLOOKUP($E$69,$A$4:$H$39,7,0)</f>
        <v>#N/A</v>
      </c>
      <c r="I88" s="168"/>
      <c r="J88" s="41"/>
      <c r="L88" s="38"/>
      <c r="M88" s="38"/>
      <c r="N88" s="38"/>
      <c r="O88" s="38"/>
      <c r="P88" s="38"/>
      <c r="Q88" s="38"/>
    </row>
    <row r="89" spans="3:17" ht="17.399999999999999">
      <c r="C89" s="165"/>
      <c r="D89" s="179" t="s">
        <v>70</v>
      </c>
      <c r="E89" s="180"/>
      <c r="F89" s="151"/>
      <c r="G89" s="151"/>
      <c r="H89" s="152" t="e">
        <f ca="1">VLOOKUP($E$69,$A$4:$I$39,9,0)</f>
        <v>#N/A</v>
      </c>
      <c r="I89" s="168"/>
      <c r="J89" s="42"/>
      <c r="L89" s="38"/>
      <c r="M89" s="38"/>
      <c r="N89" s="38"/>
      <c r="O89" s="38"/>
      <c r="P89" s="38"/>
      <c r="Q89" s="38"/>
    </row>
    <row r="90" spans="3:17" ht="5.25" customHeight="1" thickBot="1">
      <c r="C90" s="169"/>
      <c r="D90" s="170"/>
      <c r="E90" s="171"/>
      <c r="F90" s="172"/>
      <c r="G90" s="172"/>
      <c r="H90" s="173"/>
      <c r="I90" s="174"/>
      <c r="J90" s="42"/>
      <c r="L90" s="38"/>
      <c r="M90" s="38"/>
      <c r="N90" s="38"/>
      <c r="O90" s="38"/>
      <c r="P90" s="38"/>
      <c r="Q90" s="38"/>
    </row>
    <row r="91" spans="3:17">
      <c r="D91" s="46"/>
      <c r="E91" s="47"/>
      <c r="H91" s="48"/>
      <c r="I91" s="48"/>
      <c r="J91" s="49"/>
      <c r="L91" s="38"/>
      <c r="M91" s="38"/>
      <c r="N91" s="38"/>
      <c r="O91" s="38"/>
      <c r="P91" s="38"/>
      <c r="Q91" s="38"/>
    </row>
    <row r="92" spans="3:17">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sheetData>
  <sheetProtection algorithmName="SHA-512" hashValue="sjOQuvk7bfcLfo3rs575UOHYyTBUJEUxomJJqbvHW1jeQWT84uLN7PmXKiKx0Kb2s4OAswgkjeZLBX0tqCQzug==" saltValue="ubsgTyN8sA8dVLBB1gYFhQ==" spinCount="100000" sheet="1" objects="1" scenarios="1"/>
  <mergeCells count="18">
    <mergeCell ref="B1:C1"/>
    <mergeCell ref="E38:G38"/>
    <mergeCell ref="N56:P56"/>
    <mergeCell ref="N57:P57"/>
    <mergeCell ref="N35:O35"/>
    <mergeCell ref="L35:M35"/>
    <mergeCell ref="D57:E57"/>
    <mergeCell ref="F57:I57"/>
    <mergeCell ref="C40:F41"/>
    <mergeCell ref="E69:G69"/>
    <mergeCell ref="D87:E87"/>
    <mergeCell ref="D58:E58"/>
    <mergeCell ref="G58:H58"/>
    <mergeCell ref="D59:E59"/>
    <mergeCell ref="G59:H59"/>
    <mergeCell ref="D60:E60"/>
    <mergeCell ref="G60:H60"/>
    <mergeCell ref="C71:F72"/>
  </mergeCells>
  <phoneticPr fontId="1"/>
  <conditionalFormatting sqref="C3">
    <cfRule type="expression" dxfId="620" priority="129">
      <formula>$C$3&gt;0</formula>
    </cfRule>
  </conditionalFormatting>
  <conditionalFormatting sqref="C34:C37">
    <cfRule type="containsErrors" dxfId="619" priority="141">
      <formula>ISERROR(C34)</formula>
    </cfRule>
  </conditionalFormatting>
  <conditionalFormatting sqref="C22:F23">
    <cfRule type="containsErrors" dxfId="618" priority="316">
      <formula>ISERROR(C22)</formula>
    </cfRule>
  </conditionalFormatting>
  <conditionalFormatting sqref="C4:I23">
    <cfRule type="containsErrors" dxfId="617" priority="286">
      <formula>ISERROR(C4)</formula>
    </cfRule>
  </conditionalFormatting>
  <conditionalFormatting sqref="C24:I25">
    <cfRule type="containsErrors" dxfId="616" priority="3">
      <formula>ISERROR(C24)</formula>
    </cfRule>
  </conditionalFormatting>
  <conditionalFormatting sqref="C26:I33">
    <cfRule type="containsErrors" dxfId="615" priority="37">
      <formula>ISERROR(C26)</formula>
    </cfRule>
    <cfRule type="containsErrors" dxfId="614" priority="39">
      <formula>ISERROR(C26)</formula>
    </cfRule>
    <cfRule type="containsErrors" dxfId="613" priority="52">
      <formula>ISERROR(C26)</formula>
    </cfRule>
    <cfRule type="containsErrors" dxfId="612" priority="46">
      <formula>ISERROR(C26)</formula>
    </cfRule>
    <cfRule type="containsErrors" dxfId="611" priority="59">
      <formula>ISERROR(C26)</formula>
    </cfRule>
  </conditionalFormatting>
  <conditionalFormatting sqref="D3">
    <cfRule type="expression" dxfId="610" priority="283">
      <formula>$C$3&gt;0</formula>
    </cfRule>
  </conditionalFormatting>
  <conditionalFormatting sqref="D26:D35">
    <cfRule type="containsErrors" dxfId="609" priority="45">
      <formula>ISERROR(D26)</formula>
    </cfRule>
  </conditionalFormatting>
  <conditionalFormatting sqref="D36:D37">
    <cfRule type="expression" dxfId="608" priority="322">
      <formula>D36*-1=#REF!</formula>
    </cfRule>
  </conditionalFormatting>
  <conditionalFormatting sqref="D36:G37">
    <cfRule type="containsErrors" dxfId="607" priority="93">
      <formula>ISERROR(D36)</formula>
    </cfRule>
  </conditionalFormatting>
  <conditionalFormatting sqref="E5:E8">
    <cfRule type="expression" dxfId="606" priority="295">
      <formula>$F5*-1=$C$3</formula>
    </cfRule>
  </conditionalFormatting>
  <conditionalFormatting sqref="E9:E23 E22:F23 E24:I24 G9:G23 I9:I23 E34:I35 H22:H23">
    <cfRule type="expression" dxfId="605" priority="318">
      <formula>$F9*-1=$C$3</formula>
    </cfRule>
  </conditionalFormatting>
  <conditionalFormatting sqref="E22:E25">
    <cfRule type="cellIs" dxfId="604" priority="310" operator="lessThan">
      <formula>0</formula>
    </cfRule>
  </conditionalFormatting>
  <conditionalFormatting sqref="E26:E33 G26:G33 I26:I33">
    <cfRule type="expression" dxfId="603" priority="58">
      <formula>$F26*-1=$C$3</formula>
    </cfRule>
  </conditionalFormatting>
  <conditionalFormatting sqref="E26:E33">
    <cfRule type="cellIs" dxfId="602" priority="51" operator="lessThan">
      <formula>0</formula>
    </cfRule>
    <cfRule type="cellIs" dxfId="601" priority="44" operator="lessThan">
      <formula>0</formula>
    </cfRule>
    <cfRule type="containsErrors" dxfId="600" priority="34">
      <formula>ISERROR(E26)</formula>
    </cfRule>
    <cfRule type="containsErrors" dxfId="599" priority="35">
      <formula>ISERROR(E26)</formula>
    </cfRule>
    <cfRule type="cellIs" dxfId="598" priority="36" operator="lessThan">
      <formula>0</formula>
    </cfRule>
  </conditionalFormatting>
  <conditionalFormatting sqref="E36:G37">
    <cfRule type="expression" dxfId="597" priority="94">
      <formula>$F36*-1=$C$3</formula>
    </cfRule>
  </conditionalFormatting>
  <conditionalFormatting sqref="E68:G68">
    <cfRule type="containsErrors" dxfId="596" priority="91">
      <formula>ISERROR(E68)</formula>
    </cfRule>
    <cfRule type="expression" dxfId="595" priority="92">
      <formula>$F68*-1=$C$3</formula>
    </cfRule>
  </conditionalFormatting>
  <conditionalFormatting sqref="E25:I25">
    <cfRule type="expression" dxfId="594" priority="4">
      <formula>$F25*-1=$C$3</formula>
    </cfRule>
  </conditionalFormatting>
  <conditionalFormatting sqref="E34:I35">
    <cfRule type="containsErrors" dxfId="593" priority="276">
      <formula>ISERROR(E34)</formula>
    </cfRule>
  </conditionalFormatting>
  <conditionalFormatting sqref="F57">
    <cfRule type="containsErrors" dxfId="592" priority="107">
      <formula>ISERROR(F57)</formula>
    </cfRule>
  </conditionalFormatting>
  <conditionalFormatting sqref="F4:G25">
    <cfRule type="expression" dxfId="591" priority="1">
      <formula>$C$3=0</formula>
    </cfRule>
  </conditionalFormatting>
  <conditionalFormatting sqref="F26:G33">
    <cfRule type="containsErrors" dxfId="590" priority="50">
      <formula>ISERROR(F26)</formula>
    </cfRule>
  </conditionalFormatting>
  <conditionalFormatting sqref="F34:G35">
    <cfRule type="expression" dxfId="589" priority="227">
      <formula>$C$3=0</formula>
    </cfRule>
  </conditionalFormatting>
  <conditionalFormatting sqref="F26:I33">
    <cfRule type="containsErrors" dxfId="588" priority="56">
      <formula>ISERROR(F26)</formula>
    </cfRule>
  </conditionalFormatting>
  <conditionalFormatting sqref="G4:G33 I4:I35 E4:E35">
    <cfRule type="cellIs" dxfId="587" priority="57" operator="lessThan">
      <formula>0</formula>
    </cfRule>
  </conditionalFormatting>
  <conditionalFormatting sqref="G5:G8">
    <cfRule type="expression" dxfId="586" priority="291">
      <formula>$F5*-1=$C$3</formula>
    </cfRule>
  </conditionalFormatting>
  <conditionalFormatting sqref="G22:G25">
    <cfRule type="cellIs" dxfId="585" priority="307" operator="lessThan">
      <formula>0</formula>
    </cfRule>
  </conditionalFormatting>
  <conditionalFormatting sqref="G26:G33">
    <cfRule type="containsErrors" dxfId="584" priority="28">
      <formula>ISERROR(G26)</formula>
    </cfRule>
    <cfRule type="containsErrors" dxfId="583" priority="29">
      <formula>ISERROR(G26)</formula>
    </cfRule>
    <cfRule type="containsErrors" dxfId="582" priority="31">
      <formula>ISERROR(G26)</formula>
    </cfRule>
    <cfRule type="cellIs" dxfId="581" priority="43" operator="lessThan">
      <formula>0</formula>
    </cfRule>
    <cfRule type="cellIs" dxfId="580" priority="30" operator="lessThan">
      <formula>0</formula>
    </cfRule>
    <cfRule type="cellIs" dxfId="579" priority="55" operator="lessThan">
      <formula>0</formula>
    </cfRule>
    <cfRule type="cellIs" dxfId="578" priority="49" operator="lessThan">
      <formula>0</formula>
    </cfRule>
    <cfRule type="cellIs" dxfId="577" priority="32" operator="lessThan">
      <formula>0</formula>
    </cfRule>
  </conditionalFormatting>
  <conditionalFormatting sqref="G34:G35">
    <cfRule type="cellIs" dxfId="576" priority="266" operator="lessThan">
      <formula>0</formula>
    </cfRule>
  </conditionalFormatting>
  <conditionalFormatting sqref="G22:I23">
    <cfRule type="containsErrors" dxfId="575" priority="309">
      <formula>ISERROR(G22)</formula>
    </cfRule>
  </conditionalFormatting>
  <conditionalFormatting sqref="G58:I60">
    <cfRule type="containsErrors" dxfId="574" priority="104">
      <formula>ISERROR(G58)</formula>
    </cfRule>
  </conditionalFormatting>
  <conditionalFormatting sqref="H26:H33">
    <cfRule type="containsErrors" dxfId="573" priority="60">
      <formula>ISERROR(H26)</formula>
    </cfRule>
  </conditionalFormatting>
  <conditionalFormatting sqref="H87:H89">
    <cfRule type="containsErrors" dxfId="572" priority="105">
      <formula>ISERROR(H87)</formula>
    </cfRule>
  </conditionalFormatting>
  <conditionalFormatting sqref="H26:I33">
    <cfRule type="containsErrors" dxfId="571" priority="48">
      <formula>ISERROR(H26)</formula>
    </cfRule>
  </conditionalFormatting>
  <conditionalFormatting sqref="I5:I8">
    <cfRule type="expression" dxfId="570" priority="287">
      <formula>$F5*-1=$C$3</formula>
    </cfRule>
  </conditionalFormatting>
  <conditionalFormatting sqref="I22:I25">
    <cfRule type="cellIs" dxfId="569" priority="305" operator="lessThan">
      <formula>0</formula>
    </cfRule>
  </conditionalFormatting>
  <conditionalFormatting sqref="I26:I33">
    <cfRule type="cellIs" dxfId="568" priority="20" operator="lessThan">
      <formula>0</formula>
    </cfRule>
    <cfRule type="containsErrors" dxfId="567" priority="21">
      <formula>ISERROR(I26)</formula>
    </cfRule>
    <cfRule type="containsErrors" dxfId="566" priority="54">
      <formula>ISERROR(I26)</formula>
    </cfRule>
    <cfRule type="containsErrors" dxfId="565" priority="19">
      <formula>ISERROR(I26)</formula>
    </cfRule>
    <cfRule type="cellIs" dxfId="564" priority="47" operator="lessThan">
      <formula>0</formula>
    </cfRule>
    <cfRule type="cellIs" dxfId="563" priority="53" operator="lessThan">
      <formula>0</formula>
    </cfRule>
    <cfRule type="cellIs" dxfId="562" priority="42" operator="lessThan">
      <formula>0</formula>
    </cfRule>
    <cfRule type="containsErrors" dxfId="561" priority="18">
      <formula>ISERROR(I26)</formula>
    </cfRule>
    <cfRule type="cellIs" dxfId="560" priority="27" operator="lessThan">
      <formula>0</formula>
    </cfRule>
    <cfRule type="containsErrors" dxfId="559" priority="26">
      <formula>ISERROR(I26)</formula>
    </cfRule>
    <cfRule type="cellIs" dxfId="558" priority="22" operator="lessThan">
      <formula>0</formula>
    </cfRule>
  </conditionalFormatting>
  <conditionalFormatting sqref="K4:K35">
    <cfRule type="cellIs" dxfId="557" priority="40" operator="lessThan">
      <formula>0</formula>
    </cfRule>
  </conditionalFormatting>
  <conditionalFormatting sqref="K26:K33">
    <cfRule type="cellIs" dxfId="556" priority="41" operator="equal">
      <formula>0</formula>
    </cfRule>
  </conditionalFormatting>
  <conditionalFormatting sqref="K4:L25">
    <cfRule type="cellIs" dxfId="555" priority="2" operator="equal">
      <formula>0</formula>
    </cfRule>
  </conditionalFormatting>
  <conditionalFormatting sqref="K34:L34 K35">
    <cfRule type="cellIs" dxfId="554" priority="278" operator="equal">
      <formula>0</formula>
    </cfRule>
  </conditionalFormatting>
  <conditionalFormatting sqref="L3">
    <cfRule type="cellIs" dxfId="553" priority="102" operator="equal">
      <formula>0</formula>
    </cfRule>
  </conditionalFormatting>
  <conditionalFormatting sqref="L3:L34">
    <cfRule type="containsErrors" dxfId="552" priority="17">
      <formula>ISERROR(L3)</formula>
    </cfRule>
  </conditionalFormatting>
  <conditionalFormatting sqref="L26:L33">
    <cfRule type="containsErrors" dxfId="551" priority="10">
      <formula>ISERROR(L26)</formula>
    </cfRule>
    <cfRule type="containsErrors" dxfId="550" priority="11">
      <formula>ISERROR(L26)</formula>
    </cfRule>
    <cfRule type="containsErrors" dxfId="549" priority="12">
      <formula>ISERROR(L26)</formula>
    </cfRule>
    <cfRule type="containsErrors" dxfId="548" priority="16">
      <formula>ISERROR(L26)</formula>
    </cfRule>
  </conditionalFormatting>
  <conditionalFormatting sqref="L37">
    <cfRule type="containsErrors" dxfId="547" priority="284">
      <formula>ISERROR(L37)</formula>
    </cfRule>
  </conditionalFormatting>
  <conditionalFormatting sqref="N35">
    <cfRule type="cellIs" dxfId="546" priority="228" operator="lessThan">
      <formula>0</formula>
    </cfRule>
  </conditionalFormatting>
  <conditionalFormatting sqref="N87:N89">
    <cfRule type="cellIs" dxfId="545" priority="304" operator="greaterThanOrEqual">
      <formula>0</formula>
    </cfRule>
    <cfRule type="cellIs" dxfId="544" priority="303" operator="lessThan">
      <formula>0</formula>
    </cfRule>
  </conditionalFormatting>
  <conditionalFormatting sqref="N55:P55">
    <cfRule type="containsErrors" dxfId="543" priority="80">
      <formula>ISERROR(N55)</formula>
    </cfRule>
    <cfRule type="expression" dxfId="542" priority="81">
      <formula>$F55*-1=$C$3</formula>
    </cfRule>
  </conditionalFormatting>
  <conditionalFormatting sqref="N57:Q57">
    <cfRule type="containsErrors" dxfId="541" priority="95">
      <formula>ISERROR(N57)</formula>
    </cfRule>
  </conditionalFormatting>
  <conditionalFormatting sqref="N58:Q60">
    <cfRule type="cellIs" dxfId="540" priority="97" operator="greaterThanOrEqual">
      <formula>0</formula>
    </cfRule>
    <cfRule type="cellIs" dxfId="539" priority="96" operator="lessThan">
      <formula>0</formula>
    </cfRule>
  </conditionalFormatting>
  <dataValidations count="1">
    <dataValidation type="list" allowBlank="1" showInputMessage="1" sqref="E38:G38 N56:Q56 E69:G69" xr:uid="{C5B183A6-6452-49D2-8D87-7589FF7D15B6}">
      <formula1>$A$4:$A$25</formula1>
    </dataValidation>
  </dataValidations>
  <hyperlinks>
    <hyperlink ref="R3" location="米国株!C109" display="米国株入力シートへジャンプ⇒" xr:uid="{3BFB6E34-4402-4E5E-B38D-1A215509CE8B}"/>
    <hyperlink ref="Q1" location="目次!A1" display="目次へジャンプ" xr:uid="{EC5E4D02-80D2-4C90-972B-0328377091C6}"/>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2790-D5DF-4411-8E1A-04D391BD33C6}">
  <sheetPr codeName="Sheet9"/>
  <dimension ref="A1:X105"/>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8.600000000000001" thickBot="1">
      <c r="A3" s="72"/>
      <c r="B3" s="283" t="s">
        <v>391</v>
      </c>
      <c r="C3" s="136" t="e">
        <f>'6月'!C25</f>
        <v>#N/A</v>
      </c>
      <c r="D3" s="271" t="s">
        <v>451</v>
      </c>
      <c r="E3" s="73"/>
      <c r="F3" s="74"/>
      <c r="G3" s="73"/>
      <c r="H3" s="74"/>
      <c r="I3" s="73"/>
      <c r="J3" s="72"/>
      <c r="K3" s="75"/>
      <c r="L3" s="80" t="e">
        <f>'6月'!L25</f>
        <v>#N/A</v>
      </c>
      <c r="M3" s="32" t="s">
        <v>58</v>
      </c>
      <c r="N3" s="32" t="s">
        <v>59</v>
      </c>
      <c r="O3" s="32" t="s">
        <v>60</v>
      </c>
      <c r="P3" s="33" t="s">
        <v>61</v>
      </c>
      <c r="Q3" s="253" t="s">
        <v>202</v>
      </c>
      <c r="R3" s="215" t="s">
        <v>201</v>
      </c>
    </row>
    <row r="4" spans="1:18" ht="15">
      <c r="A4" s="77">
        <v>46204</v>
      </c>
      <c r="B4" s="278" t="s">
        <v>392</v>
      </c>
      <c r="C4" s="78" t="e">
        <f>IF(L4&gt;0,L4-SUM(K4)-'6月'!K36,NA())</f>
        <v>#N/A</v>
      </c>
      <c r="D4" s="30" t="e">
        <f t="shared" ref="D4:D21" si="0">C4-C3</f>
        <v>#N/A</v>
      </c>
      <c r="E4" s="31" t="e">
        <f t="shared" ref="E4:E21" si="1">D4/C3</f>
        <v>#N/A</v>
      </c>
      <c r="F4" s="30" t="e">
        <f t="shared" ref="F4:F22" si="2">C4-$C$3</f>
        <v>#N/A</v>
      </c>
      <c r="G4" s="31" t="e">
        <f>F4/$C$3</f>
        <v>#N/A</v>
      </c>
      <c r="H4" s="30" t="e">
        <f t="shared" ref="H4:H22" si="3">C4-$C$2</f>
        <v>#N/A</v>
      </c>
      <c r="I4" s="31" t="e">
        <f t="shared" ref="I4:I21" si="4">H4/$C$2</f>
        <v>#N/A</v>
      </c>
      <c r="J4" s="72"/>
      <c r="K4" s="79">
        <f>IFERROR(VLOOKUP(A4,入力シート!$A$14:$B$1048576,2,0),0)</f>
        <v>0</v>
      </c>
      <c r="L4" s="80" t="e">
        <f t="shared" ref="L4:L22" si="5">IF(SUM(M4:Q4)&gt;0,SUM(M4:Q4),NA())</f>
        <v>#N/A</v>
      </c>
      <c r="M4" s="34"/>
      <c r="N4" s="34"/>
      <c r="O4" s="34"/>
      <c r="P4" s="35"/>
      <c r="Q4" s="185">
        <f>米国株!E129</f>
        <v>0</v>
      </c>
    </row>
    <row r="5" spans="1:18" ht="15">
      <c r="A5" s="77">
        <v>46205</v>
      </c>
      <c r="B5" s="279" t="s">
        <v>393</v>
      </c>
      <c r="C5" s="82" t="e">
        <f>IF(L5&gt;0,L5-SUM(K4:K5)-'6月'!K36,NA())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米国株!E130</f>
        <v>0</v>
      </c>
    </row>
    <row r="6" spans="1:18" ht="15">
      <c r="A6" s="77">
        <v>46206</v>
      </c>
      <c r="B6" s="279" t="s">
        <v>284</v>
      </c>
      <c r="C6" s="82" t="e">
        <f>IF(L6&gt;0,L6-SUM(K4:K6)-'6月'!K36,NA())</f>
        <v>#N/A</v>
      </c>
      <c r="D6" s="30" t="e">
        <f t="shared" si="0"/>
        <v>#N/A</v>
      </c>
      <c r="E6" s="31" t="e">
        <f t="shared" si="1"/>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米国株!E131</f>
        <v>0</v>
      </c>
    </row>
    <row r="7" spans="1:18" ht="15">
      <c r="A7" s="77">
        <v>46209</v>
      </c>
      <c r="B7" s="279" t="s">
        <v>774</v>
      </c>
      <c r="C7" s="82" t="e">
        <f>IF(L7&gt;0,L7-SUM(K4:K7)-'6月'!K36,NA())</f>
        <v>#N/A</v>
      </c>
      <c r="D7" s="30" t="e">
        <f>C7-C6</f>
        <v>#N/A</v>
      </c>
      <c r="E7" s="31" t="e">
        <f>D7/C6</f>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米国株!E132</f>
        <v>0</v>
      </c>
    </row>
    <row r="8" spans="1:18" ht="15">
      <c r="A8" s="77">
        <v>46210</v>
      </c>
      <c r="B8" s="279" t="s">
        <v>394</v>
      </c>
      <c r="C8" s="82" t="e">
        <f>IF(L8&gt;0,L8-SUM(K4:K8)-'6月'!K36,NA())</f>
        <v>#N/A</v>
      </c>
      <c r="D8" s="30" t="e">
        <f t="shared" si="0"/>
        <v>#N/A</v>
      </c>
      <c r="E8" s="31" t="e">
        <f t="shared" si="1"/>
        <v>#N/A</v>
      </c>
      <c r="F8" s="30" t="e">
        <f t="shared" si="2"/>
        <v>#N/A</v>
      </c>
      <c r="G8" s="31" t="e">
        <f t="shared" ref="G8:G22" si="6">F8/$C$3</f>
        <v>#N/A</v>
      </c>
      <c r="H8" s="30" t="e">
        <f t="shared" si="3"/>
        <v>#N/A</v>
      </c>
      <c r="I8" s="31" t="e">
        <f t="shared" si="4"/>
        <v>#N/A</v>
      </c>
      <c r="J8" s="72"/>
      <c r="K8" s="79">
        <f>IFERROR(VLOOKUP(A8,入力シート!$A$14:$B$1048576,2,0),0)</f>
        <v>0</v>
      </c>
      <c r="L8" s="80" t="e">
        <f t="shared" si="5"/>
        <v>#N/A</v>
      </c>
      <c r="M8" s="34"/>
      <c r="N8" s="34"/>
      <c r="O8" s="34"/>
      <c r="P8" s="35"/>
      <c r="Q8" s="185">
        <f>米国株!E133</f>
        <v>0</v>
      </c>
    </row>
    <row r="9" spans="1:18" ht="15">
      <c r="A9" s="77">
        <v>46211</v>
      </c>
      <c r="B9" s="279" t="s">
        <v>395</v>
      </c>
      <c r="C9" s="82" t="e">
        <f>IF(L9&gt;0,L9-SUM(K4:K9)-'6月'!K36,NA())</f>
        <v>#N/A</v>
      </c>
      <c r="D9" s="30" t="e">
        <f t="shared" si="0"/>
        <v>#N/A</v>
      </c>
      <c r="E9" s="31" t="e">
        <f t="shared" si="1"/>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米国株!E134</f>
        <v>0</v>
      </c>
    </row>
    <row r="10" spans="1:18" ht="15">
      <c r="A10" s="77">
        <v>46212</v>
      </c>
      <c r="B10" s="279" t="s">
        <v>280</v>
      </c>
      <c r="C10" s="82" t="e">
        <f>IF(L10&gt;0,L10-SUM(K4:K10)-'6月'!K36,NA())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米国株!E135</f>
        <v>0</v>
      </c>
    </row>
    <row r="11" spans="1:18" ht="15">
      <c r="A11" s="77">
        <v>46213</v>
      </c>
      <c r="B11" s="279" t="s">
        <v>285</v>
      </c>
      <c r="C11" s="82" t="e">
        <f>IF(L11&gt;0,L11-SUM(K4:K11)-'6月'!K36,NA())</f>
        <v>#N/A</v>
      </c>
      <c r="D11" s="30" t="e">
        <f t="shared" si="0"/>
        <v>#N/A</v>
      </c>
      <c r="E11" s="31" t="e">
        <f t="shared" si="1"/>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米国株!E136</f>
        <v>0</v>
      </c>
    </row>
    <row r="12" spans="1:18" ht="15">
      <c r="A12" s="77">
        <v>46216</v>
      </c>
      <c r="B12" s="279" t="s">
        <v>775</v>
      </c>
      <c r="C12" s="82" t="e">
        <f>IF(L12&gt;0,L12-SUM(K4:K12)-'6月'!K36,NA())</f>
        <v>#N/A</v>
      </c>
      <c r="D12" s="30" t="e">
        <f>C12-C11</f>
        <v>#N/A</v>
      </c>
      <c r="E12" s="31" t="e">
        <f>D12/C11</f>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米国株!E137</f>
        <v>0</v>
      </c>
    </row>
    <row r="13" spans="1:18" ht="15">
      <c r="A13" s="77">
        <v>46217</v>
      </c>
      <c r="B13" s="279" t="s">
        <v>396</v>
      </c>
      <c r="C13" s="82" t="e">
        <f>IF(L13&gt;0,L13-SUM(K4:K13)-'6月'!K36,NA())</f>
        <v>#N/A</v>
      </c>
      <c r="D13" s="30" t="e">
        <f t="shared" si="0"/>
        <v>#N/A</v>
      </c>
      <c r="E13" s="31" t="e">
        <f t="shared" si="1"/>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米国株!E138</f>
        <v>0</v>
      </c>
    </row>
    <row r="14" spans="1:18" ht="15">
      <c r="A14" s="77">
        <v>46218</v>
      </c>
      <c r="B14" s="279" t="s">
        <v>397</v>
      </c>
      <c r="C14" s="82" t="e">
        <f>IF(L14&gt;0,L14-SUM(K4:K14)-'6月'!K36,NA())</f>
        <v>#N/A</v>
      </c>
      <c r="D14" s="30" t="e">
        <f t="shared" si="0"/>
        <v>#N/A</v>
      </c>
      <c r="E14" s="31" t="e">
        <f t="shared" si="1"/>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米国株!E139</f>
        <v>0</v>
      </c>
    </row>
    <row r="15" spans="1:18" ht="15">
      <c r="A15" s="77">
        <v>46219</v>
      </c>
      <c r="B15" s="279" t="s">
        <v>398</v>
      </c>
      <c r="C15" s="82" t="e">
        <f>IF(L15&gt;0,L15-SUM(K4:K15)-'6月'!K36,NA())</f>
        <v>#N/A</v>
      </c>
      <c r="D15" s="30" t="e">
        <f t="shared" si="0"/>
        <v>#N/A</v>
      </c>
      <c r="E15" s="31" t="e">
        <f t="shared" si="1"/>
        <v>#N/A</v>
      </c>
      <c r="F15" s="30" t="e">
        <f t="shared" si="2"/>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米国株!E140</f>
        <v>0</v>
      </c>
    </row>
    <row r="16" spans="1:18" ht="15">
      <c r="A16" s="77">
        <v>46220</v>
      </c>
      <c r="B16" s="279" t="s">
        <v>281</v>
      </c>
      <c r="C16" s="82" t="e">
        <f>IF(L16&gt;0,L16-SUM(K4:K16)-'6月'!K36,NA())</f>
        <v>#N/A</v>
      </c>
      <c r="D16" s="30" t="e">
        <f t="shared" si="0"/>
        <v>#N/A</v>
      </c>
      <c r="E16" s="31" t="e">
        <f t="shared" si="1"/>
        <v>#N/A</v>
      </c>
      <c r="F16" s="30" t="e">
        <f t="shared" si="2"/>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米国株!E141</f>
        <v>0</v>
      </c>
    </row>
    <row r="17" spans="1:17" ht="15">
      <c r="A17" s="77">
        <v>46224</v>
      </c>
      <c r="B17" s="279" t="s">
        <v>776</v>
      </c>
      <c r="C17" s="82" t="e">
        <f>IF(L17&gt;0,L17-SUM(K4:K17)-'6月'!K36,NA())</f>
        <v>#N/A</v>
      </c>
      <c r="D17" s="30" t="e">
        <f>C17-C16</f>
        <v>#N/A</v>
      </c>
      <c r="E17" s="31" t="e">
        <f>D17/C16</f>
        <v>#N/A</v>
      </c>
      <c r="F17" s="30" t="e">
        <f t="shared" si="2"/>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米国株!E142</f>
        <v>0</v>
      </c>
    </row>
    <row r="18" spans="1:17" ht="15">
      <c r="A18" s="77">
        <v>46225</v>
      </c>
      <c r="B18" s="279" t="s">
        <v>399</v>
      </c>
      <c r="C18" s="82" t="e">
        <f>IF(L18&gt;0,L18-SUM(K4:K18)-'6月'!K36,NA())</f>
        <v>#N/A</v>
      </c>
      <c r="D18" s="30" t="e">
        <f t="shared" si="0"/>
        <v>#N/A</v>
      </c>
      <c r="E18" s="31" t="e">
        <f t="shared" si="1"/>
        <v>#N/A</v>
      </c>
      <c r="F18" s="30" t="e">
        <f t="shared" si="2"/>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米国株!E143</f>
        <v>0</v>
      </c>
    </row>
    <row r="19" spans="1:17" ht="15">
      <c r="A19" s="77">
        <v>46226</v>
      </c>
      <c r="B19" s="279" t="s">
        <v>282</v>
      </c>
      <c r="C19" s="82" t="e">
        <f>IF(L19&gt;0,L19-SUM(K4:K19)-'6月'!K36,NA())</f>
        <v>#N/A</v>
      </c>
      <c r="D19" s="30" t="e">
        <f t="shared" si="0"/>
        <v>#N/A</v>
      </c>
      <c r="E19" s="31" t="e">
        <f t="shared" si="1"/>
        <v>#N/A</v>
      </c>
      <c r="F19" s="30" t="e">
        <f t="shared" si="2"/>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米国株!E144</f>
        <v>0</v>
      </c>
    </row>
    <row r="20" spans="1:17" ht="15">
      <c r="A20" s="77">
        <v>46227</v>
      </c>
      <c r="B20" s="279" t="s">
        <v>286</v>
      </c>
      <c r="C20" s="82" t="e">
        <f>IF(L20&gt;0,L20-SUM(K4:K20)-'6月'!K36,NA())</f>
        <v>#N/A</v>
      </c>
      <c r="D20" s="30" t="e">
        <f>C20-C19</f>
        <v>#N/A</v>
      </c>
      <c r="E20" s="31" t="e">
        <f>D20/C19</f>
        <v>#N/A</v>
      </c>
      <c r="F20" s="30" t="e">
        <f t="shared" si="2"/>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米国株!E145</f>
        <v>0</v>
      </c>
    </row>
    <row r="21" spans="1:17" ht="15">
      <c r="A21" s="77">
        <v>46230</v>
      </c>
      <c r="B21" s="279" t="s">
        <v>777</v>
      </c>
      <c r="C21" s="82" t="e">
        <f>IF(L21&gt;0,L21-SUM(K4:K21)-'6月'!K36,NA())</f>
        <v>#N/A</v>
      </c>
      <c r="D21" s="30" t="e">
        <f t="shared" si="0"/>
        <v>#N/A</v>
      </c>
      <c r="E21" s="31" t="e">
        <f t="shared" si="1"/>
        <v>#N/A</v>
      </c>
      <c r="F21" s="30" t="e">
        <f>C21-$C$3</f>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米国株!E146</f>
        <v>0</v>
      </c>
    </row>
    <row r="22" spans="1:17" ht="15">
      <c r="A22" s="77">
        <v>46231</v>
      </c>
      <c r="B22" s="279" t="s">
        <v>400</v>
      </c>
      <c r="C22" s="82" t="e">
        <f>IF(L22&gt;0,L22-SUM(K4:K22)-'6月'!K36,NA())</f>
        <v>#N/A</v>
      </c>
      <c r="D22" s="30" t="e">
        <f>C22-C21</f>
        <v>#N/A</v>
      </c>
      <c r="E22" s="31" t="e">
        <f>D22/C21</f>
        <v>#N/A</v>
      </c>
      <c r="F22" s="30" t="e">
        <f t="shared" si="2"/>
        <v>#N/A</v>
      </c>
      <c r="G22" s="31" t="e">
        <f t="shared" si="6"/>
        <v>#N/A</v>
      </c>
      <c r="H22" s="30" t="e">
        <f t="shared" si="3"/>
        <v>#N/A</v>
      </c>
      <c r="I22" s="31" t="e">
        <f>H22/$C$2</f>
        <v>#N/A</v>
      </c>
      <c r="J22" s="72"/>
      <c r="K22" s="79">
        <f>IFERROR(VLOOKUP(A22,入力シート!$A$14:$B$1048576,2,0),0)</f>
        <v>0</v>
      </c>
      <c r="L22" s="80" t="e">
        <f t="shared" si="5"/>
        <v>#N/A</v>
      </c>
      <c r="M22" s="34"/>
      <c r="N22" s="34"/>
      <c r="O22" s="34"/>
      <c r="P22" s="35"/>
      <c r="Q22" s="185">
        <f>米国株!E147</f>
        <v>0</v>
      </c>
    </row>
    <row r="23" spans="1:17" ht="15">
      <c r="A23" s="77">
        <v>46232</v>
      </c>
      <c r="B23" s="279" t="s">
        <v>401</v>
      </c>
      <c r="C23" s="82" t="e">
        <f>IF(L23&gt;0,L23-SUM(K4:K23)-'6月'!K36,NA())</f>
        <v>#N/A</v>
      </c>
      <c r="D23" s="30" t="e">
        <f t="shared" ref="D23:D25" si="7">C23-C22</f>
        <v>#N/A</v>
      </c>
      <c r="E23" s="31" t="e">
        <f t="shared" ref="E23:E25" si="8">D23/C22</f>
        <v>#N/A</v>
      </c>
      <c r="F23" s="30" t="e">
        <f t="shared" ref="F23:F25" si="9">C23-$C$3</f>
        <v>#N/A</v>
      </c>
      <c r="G23" s="31" t="e">
        <f t="shared" ref="G23:G25" si="10">F23/$C$3</f>
        <v>#N/A</v>
      </c>
      <c r="H23" s="30" t="e">
        <f t="shared" ref="H23:H25" si="11">C23-$C$2</f>
        <v>#N/A</v>
      </c>
      <c r="I23" s="31" t="e">
        <f t="shared" ref="I23:I25" si="12">H23/$C$2</f>
        <v>#N/A</v>
      </c>
      <c r="J23" s="72"/>
      <c r="K23" s="79">
        <f>IFERROR(VLOOKUP(A23,入力シート!$A$14:$B$1048576,2,0),0)</f>
        <v>0</v>
      </c>
      <c r="L23" s="80" t="e">
        <f t="shared" ref="L23:L25" si="13">IF(SUM(M23:Q23)&gt;0,SUM(M23:Q23),NA())</f>
        <v>#N/A</v>
      </c>
      <c r="M23" s="34"/>
      <c r="N23" s="34"/>
      <c r="O23" s="34"/>
      <c r="P23" s="35"/>
      <c r="Q23" s="185">
        <f>米国株!E148</f>
        <v>0</v>
      </c>
    </row>
    <row r="24" spans="1:17" ht="15">
      <c r="A24" s="77">
        <v>46233</v>
      </c>
      <c r="B24" s="279" t="s">
        <v>283</v>
      </c>
      <c r="C24" s="82" t="e">
        <f>IF(L24&gt;0,L24-SUM(K4:K24)-'6月'!K36,NA())</f>
        <v>#N/A</v>
      </c>
      <c r="D24" s="30" t="e">
        <f t="shared" si="7"/>
        <v>#N/A</v>
      </c>
      <c r="E24" s="31" t="e">
        <f t="shared" si="8"/>
        <v>#N/A</v>
      </c>
      <c r="F24" s="30" t="e">
        <f t="shared" si="9"/>
        <v>#N/A</v>
      </c>
      <c r="G24" s="31" t="e">
        <f t="shared" si="10"/>
        <v>#N/A</v>
      </c>
      <c r="H24" s="30" t="e">
        <f t="shared" si="11"/>
        <v>#N/A</v>
      </c>
      <c r="I24" s="31" t="e">
        <f t="shared" si="12"/>
        <v>#N/A</v>
      </c>
      <c r="J24" s="72"/>
      <c r="K24" s="79">
        <f>IFERROR(VLOOKUP(A24,入力シート!$A$14:$B$1048576,2,0),0)</f>
        <v>0</v>
      </c>
      <c r="L24" s="80" t="e">
        <f t="shared" si="13"/>
        <v>#N/A</v>
      </c>
      <c r="M24" s="34"/>
      <c r="N24" s="34"/>
      <c r="O24" s="34"/>
      <c r="P24" s="35"/>
      <c r="Q24" s="185">
        <f>米国株!E149</f>
        <v>0</v>
      </c>
    </row>
    <row r="25" spans="1:17" ht="15">
      <c r="A25" s="77">
        <v>46234</v>
      </c>
      <c r="B25" s="279" t="s">
        <v>287</v>
      </c>
      <c r="C25" s="82" t="e">
        <f>IF(L25&gt;0,L25-SUM(K4:K25)-'6月'!K36,NA())</f>
        <v>#N/A</v>
      </c>
      <c r="D25" s="30" t="e">
        <f t="shared" si="7"/>
        <v>#N/A</v>
      </c>
      <c r="E25" s="31" t="e">
        <f t="shared" si="8"/>
        <v>#N/A</v>
      </c>
      <c r="F25" s="30" t="e">
        <f t="shared" si="9"/>
        <v>#N/A</v>
      </c>
      <c r="G25" s="31" t="e">
        <f t="shared" si="10"/>
        <v>#N/A</v>
      </c>
      <c r="H25" s="30" t="e">
        <f t="shared" si="11"/>
        <v>#N/A</v>
      </c>
      <c r="I25" s="31" t="e">
        <f t="shared" si="12"/>
        <v>#N/A</v>
      </c>
      <c r="J25" s="72"/>
      <c r="K25" s="79">
        <f>IFERROR(VLOOKUP(A25,入力シート!$A$14:$B$1048576,2,0),0)</f>
        <v>0</v>
      </c>
      <c r="L25" s="80" t="e">
        <f t="shared" si="13"/>
        <v>#N/A</v>
      </c>
      <c r="M25" s="34"/>
      <c r="N25" s="34"/>
      <c r="O25" s="34"/>
      <c r="P25" s="35"/>
      <c r="Q25" s="185">
        <f>米国株!E150</f>
        <v>0</v>
      </c>
    </row>
    <row r="26" spans="1:17" ht="15" hidden="1">
      <c r="A26" s="77">
        <v>46207</v>
      </c>
      <c r="B26" s="135"/>
      <c r="C26" s="146" t="e">
        <f>C6</f>
        <v>#N/A</v>
      </c>
      <c r="D26" s="146" t="e">
        <f t="shared" ref="D26:I26" si="14">D6</f>
        <v>#N/A</v>
      </c>
      <c r="E26" s="146" t="e">
        <f t="shared" si="14"/>
        <v>#N/A</v>
      </c>
      <c r="F26" s="146" t="e">
        <f t="shared" si="14"/>
        <v>#N/A</v>
      </c>
      <c r="G26" s="146" t="e">
        <f t="shared" si="14"/>
        <v>#N/A</v>
      </c>
      <c r="H26" s="146" t="e">
        <f t="shared" si="14"/>
        <v>#N/A</v>
      </c>
      <c r="I26" s="146" t="e">
        <f t="shared" si="14"/>
        <v>#N/A</v>
      </c>
      <c r="J26" s="72"/>
      <c r="K26" s="79"/>
      <c r="L26" s="146" t="e">
        <f>L6</f>
        <v>#N/A</v>
      </c>
      <c r="M26" s="34"/>
      <c r="N26" s="34"/>
      <c r="O26" s="34"/>
      <c r="P26" s="35"/>
      <c r="Q26" s="185"/>
    </row>
    <row r="27" spans="1:17" ht="15" hidden="1">
      <c r="A27" s="77">
        <v>46208</v>
      </c>
      <c r="B27" s="135"/>
      <c r="C27" s="146" t="e">
        <f>C26</f>
        <v>#N/A</v>
      </c>
      <c r="D27" s="146" t="e">
        <f t="shared" ref="D27:I27" si="15">D26</f>
        <v>#N/A</v>
      </c>
      <c r="E27" s="146" t="e">
        <f t="shared" si="15"/>
        <v>#N/A</v>
      </c>
      <c r="F27" s="146" t="e">
        <f t="shared" si="15"/>
        <v>#N/A</v>
      </c>
      <c r="G27" s="146" t="e">
        <f t="shared" si="15"/>
        <v>#N/A</v>
      </c>
      <c r="H27" s="146" t="e">
        <f t="shared" si="15"/>
        <v>#N/A</v>
      </c>
      <c r="I27" s="146" t="e">
        <f t="shared" si="15"/>
        <v>#N/A</v>
      </c>
      <c r="J27" s="72"/>
      <c r="K27" s="79"/>
      <c r="L27" s="146" t="e">
        <f>L26</f>
        <v>#N/A</v>
      </c>
      <c r="M27" s="34"/>
      <c r="N27" s="34"/>
      <c r="O27" s="34"/>
      <c r="P27" s="35"/>
      <c r="Q27" s="187"/>
    </row>
    <row r="28" spans="1:17" ht="15" hidden="1">
      <c r="A28" s="77">
        <v>46214</v>
      </c>
      <c r="B28" s="135"/>
      <c r="C28" s="146" t="e">
        <f>C11</f>
        <v>#N/A</v>
      </c>
      <c r="D28" s="146" t="e">
        <f t="shared" ref="D28:I28" si="16">D11</f>
        <v>#N/A</v>
      </c>
      <c r="E28" s="146" t="e">
        <f t="shared" si="16"/>
        <v>#N/A</v>
      </c>
      <c r="F28" s="146" t="e">
        <f t="shared" si="16"/>
        <v>#N/A</v>
      </c>
      <c r="G28" s="146" t="e">
        <f t="shared" si="16"/>
        <v>#N/A</v>
      </c>
      <c r="H28" s="146" t="e">
        <f t="shared" si="16"/>
        <v>#N/A</v>
      </c>
      <c r="I28" s="146" t="e">
        <f t="shared" si="16"/>
        <v>#N/A</v>
      </c>
      <c r="J28" s="72"/>
      <c r="K28" s="79"/>
      <c r="L28" s="146" t="e">
        <f>L11</f>
        <v>#N/A</v>
      </c>
      <c r="M28" s="34"/>
      <c r="N28" s="34"/>
      <c r="O28" s="34"/>
      <c r="P28" s="35"/>
      <c r="Q28" s="187"/>
    </row>
    <row r="29" spans="1:17" ht="15" hidden="1">
      <c r="A29" s="77">
        <v>46215</v>
      </c>
      <c r="B29" s="135"/>
      <c r="C29" s="146" t="e">
        <f>C28</f>
        <v>#N/A</v>
      </c>
      <c r="D29" s="146" t="e">
        <f t="shared" ref="D29:I29" si="17">D28</f>
        <v>#N/A</v>
      </c>
      <c r="E29" s="146" t="e">
        <f t="shared" si="17"/>
        <v>#N/A</v>
      </c>
      <c r="F29" s="146" t="e">
        <f t="shared" si="17"/>
        <v>#N/A</v>
      </c>
      <c r="G29" s="146" t="e">
        <f t="shared" si="17"/>
        <v>#N/A</v>
      </c>
      <c r="H29" s="146" t="e">
        <f t="shared" si="17"/>
        <v>#N/A</v>
      </c>
      <c r="I29" s="146" t="e">
        <f t="shared" si="17"/>
        <v>#N/A</v>
      </c>
      <c r="J29" s="72"/>
      <c r="K29" s="79"/>
      <c r="L29" s="146" t="e">
        <f>L28</f>
        <v>#N/A</v>
      </c>
      <c r="M29" s="34"/>
      <c r="N29" s="34"/>
      <c r="O29" s="34"/>
      <c r="P29" s="35"/>
      <c r="Q29" s="187"/>
    </row>
    <row r="30" spans="1:17" ht="15" hidden="1">
      <c r="A30" s="77">
        <v>46221</v>
      </c>
      <c r="B30" s="135"/>
      <c r="C30" s="146" t="e">
        <f>C16</f>
        <v>#N/A</v>
      </c>
      <c r="D30" s="146" t="e">
        <f t="shared" ref="D30:I30" si="18">D16</f>
        <v>#N/A</v>
      </c>
      <c r="E30" s="146" t="e">
        <f t="shared" si="18"/>
        <v>#N/A</v>
      </c>
      <c r="F30" s="146" t="e">
        <f t="shared" si="18"/>
        <v>#N/A</v>
      </c>
      <c r="G30" s="146" t="e">
        <f t="shared" si="18"/>
        <v>#N/A</v>
      </c>
      <c r="H30" s="146" t="e">
        <f t="shared" si="18"/>
        <v>#N/A</v>
      </c>
      <c r="I30" s="146" t="e">
        <f t="shared" si="18"/>
        <v>#N/A</v>
      </c>
      <c r="J30" s="72"/>
      <c r="K30" s="79"/>
      <c r="L30" s="146" t="e">
        <f>L16</f>
        <v>#N/A</v>
      </c>
      <c r="M30" s="34"/>
      <c r="N30" s="34"/>
      <c r="O30" s="34"/>
      <c r="P30" s="35"/>
      <c r="Q30" s="187"/>
    </row>
    <row r="31" spans="1:17" ht="15" hidden="1">
      <c r="A31" s="77">
        <v>46222</v>
      </c>
      <c r="B31" s="135"/>
      <c r="C31" s="146" t="e">
        <f>C30</f>
        <v>#N/A</v>
      </c>
      <c r="D31" s="146" t="e">
        <f t="shared" ref="D31:I32" si="19">D30</f>
        <v>#N/A</v>
      </c>
      <c r="E31" s="146" t="e">
        <f t="shared" si="19"/>
        <v>#N/A</v>
      </c>
      <c r="F31" s="146" t="e">
        <f t="shared" si="19"/>
        <v>#N/A</v>
      </c>
      <c r="G31" s="146" t="e">
        <f t="shared" si="19"/>
        <v>#N/A</v>
      </c>
      <c r="H31" s="146" t="e">
        <f t="shared" si="19"/>
        <v>#N/A</v>
      </c>
      <c r="I31" s="146" t="e">
        <f t="shared" si="19"/>
        <v>#N/A</v>
      </c>
      <c r="J31" s="72"/>
      <c r="K31" s="79"/>
      <c r="L31" s="146" t="e">
        <f>L30</f>
        <v>#N/A</v>
      </c>
      <c r="M31" s="34"/>
      <c r="N31" s="34"/>
      <c r="O31" s="34"/>
      <c r="P31" s="35"/>
      <c r="Q31" s="187"/>
    </row>
    <row r="32" spans="1:17" ht="15" hidden="1">
      <c r="A32" s="77">
        <v>46223</v>
      </c>
      <c r="B32" s="135"/>
      <c r="C32" s="146" t="e">
        <f>C31</f>
        <v>#N/A</v>
      </c>
      <c r="D32" s="146" t="e">
        <f t="shared" si="19"/>
        <v>#N/A</v>
      </c>
      <c r="E32" s="146" t="e">
        <f t="shared" si="19"/>
        <v>#N/A</v>
      </c>
      <c r="F32" s="146" t="e">
        <f t="shared" si="19"/>
        <v>#N/A</v>
      </c>
      <c r="G32" s="146" t="e">
        <f t="shared" si="19"/>
        <v>#N/A</v>
      </c>
      <c r="H32" s="146" t="e">
        <f t="shared" si="19"/>
        <v>#N/A</v>
      </c>
      <c r="I32" s="146" t="e">
        <f t="shared" si="19"/>
        <v>#N/A</v>
      </c>
      <c r="J32" s="72"/>
      <c r="K32" s="79"/>
      <c r="L32" s="146" t="e">
        <f>L31</f>
        <v>#N/A</v>
      </c>
      <c r="M32" s="34"/>
      <c r="N32" s="34"/>
      <c r="O32" s="34"/>
      <c r="P32" s="35"/>
      <c r="Q32" s="187"/>
    </row>
    <row r="33" spans="1:24" ht="15" hidden="1">
      <c r="A33" s="77">
        <v>46228</v>
      </c>
      <c r="B33" s="135"/>
      <c r="C33" s="146" t="e">
        <f>C20</f>
        <v>#N/A</v>
      </c>
      <c r="D33" s="146" t="e">
        <f t="shared" ref="D33:I33" si="20">D20</f>
        <v>#N/A</v>
      </c>
      <c r="E33" s="146" t="e">
        <f t="shared" si="20"/>
        <v>#N/A</v>
      </c>
      <c r="F33" s="146" t="e">
        <f t="shared" si="20"/>
        <v>#N/A</v>
      </c>
      <c r="G33" s="146" t="e">
        <f t="shared" si="20"/>
        <v>#N/A</v>
      </c>
      <c r="H33" s="146" t="e">
        <f t="shared" si="20"/>
        <v>#N/A</v>
      </c>
      <c r="I33" s="146" t="e">
        <f t="shared" si="20"/>
        <v>#N/A</v>
      </c>
      <c r="J33" s="72"/>
      <c r="K33" s="79"/>
      <c r="L33" s="146" t="e">
        <f>L20</f>
        <v>#N/A</v>
      </c>
      <c r="M33" s="34"/>
      <c r="N33" s="34"/>
      <c r="O33" s="34"/>
      <c r="P33" s="35"/>
      <c r="Q33" s="187"/>
    </row>
    <row r="34" spans="1:24" ht="15" hidden="1">
      <c r="A34" s="77">
        <v>46229</v>
      </c>
      <c r="B34" s="135"/>
      <c r="C34" s="146" t="e">
        <f>C33</f>
        <v>#N/A</v>
      </c>
      <c r="D34" s="146" t="e">
        <f t="shared" ref="D34:I34" si="21">D33</f>
        <v>#N/A</v>
      </c>
      <c r="E34" s="146" t="e">
        <f t="shared" si="21"/>
        <v>#N/A</v>
      </c>
      <c r="F34" s="146" t="e">
        <f t="shared" si="21"/>
        <v>#N/A</v>
      </c>
      <c r="G34" s="146" t="e">
        <f t="shared" si="21"/>
        <v>#N/A</v>
      </c>
      <c r="H34" s="146" t="e">
        <f t="shared" si="21"/>
        <v>#N/A</v>
      </c>
      <c r="I34" s="146" t="e">
        <f t="shared" si="21"/>
        <v>#N/A</v>
      </c>
      <c r="J34" s="72"/>
      <c r="K34" s="79"/>
      <c r="L34" s="146" t="e">
        <f>L33</f>
        <v>#N/A</v>
      </c>
      <c r="M34" s="34"/>
      <c r="N34" s="34"/>
      <c r="O34" s="34"/>
      <c r="P34" s="35"/>
      <c r="Q34" s="35"/>
    </row>
    <row r="35" spans="1:24">
      <c r="A35" s="77"/>
      <c r="B35" s="85"/>
      <c r="C35" s="80"/>
      <c r="D35" s="17"/>
      <c r="E35" s="23"/>
      <c r="F35" s="17"/>
      <c r="G35" s="23"/>
      <c r="H35" s="17"/>
      <c r="I35" s="23"/>
      <c r="J35" s="72"/>
      <c r="K35" s="80"/>
      <c r="L35" s="80"/>
      <c r="M35" s="86"/>
      <c r="N35" s="86"/>
      <c r="O35" s="86"/>
      <c r="P35" s="86"/>
      <c r="Q35" s="86"/>
    </row>
    <row r="36" spans="1:24" ht="14.1" thickBot="1">
      <c r="A36" s="77"/>
      <c r="B36" s="85"/>
      <c r="C36" s="80"/>
      <c r="D36" s="17"/>
      <c r="E36" s="23"/>
      <c r="F36" s="17"/>
      <c r="G36" s="23"/>
      <c r="H36" s="17"/>
      <c r="I36" s="23"/>
      <c r="J36" s="72"/>
      <c r="K36" s="80"/>
      <c r="L36" s="80"/>
      <c r="M36" s="86"/>
      <c r="N36" s="86"/>
      <c r="O36" s="86"/>
      <c r="P36" s="86"/>
      <c r="Q36" s="86"/>
    </row>
    <row r="37" spans="1:24" ht="16.8" thickBot="1">
      <c r="A37" s="77"/>
      <c r="B37" s="85"/>
      <c r="C37" s="80"/>
      <c r="D37" s="17"/>
      <c r="E37" s="23"/>
      <c r="F37" s="17"/>
      <c r="G37" s="23"/>
      <c r="H37" s="17"/>
      <c r="I37" s="23"/>
      <c r="J37" s="72"/>
      <c r="K37" s="80"/>
      <c r="L37" s="302" t="s">
        <v>733</v>
      </c>
      <c r="M37" s="303"/>
      <c r="N37" s="300">
        <f>K38</f>
        <v>0</v>
      </c>
      <c r="O37" s="301"/>
      <c r="P37" s="86"/>
      <c r="Q37" s="86"/>
    </row>
    <row r="38" spans="1:24">
      <c r="A38" s="87"/>
      <c r="B38" s="88"/>
      <c r="C38" s="89"/>
      <c r="D38" s="1"/>
      <c r="E38" s="2"/>
      <c r="F38" s="1"/>
      <c r="G38" s="1"/>
      <c r="H38" s="88"/>
      <c r="K38" s="143">
        <f>SUM(K4:K37)+'6月'!K36</f>
        <v>0</v>
      </c>
      <c r="L38" s="38"/>
      <c r="M38" s="38"/>
      <c r="N38" s="38"/>
      <c r="O38" s="38"/>
      <c r="P38" s="38"/>
      <c r="Q38" s="38"/>
    </row>
    <row r="39" spans="1:24">
      <c r="A39" s="87"/>
      <c r="B39" s="88"/>
      <c r="C39" s="107" t="s">
        <v>125</v>
      </c>
      <c r="D39" s="108"/>
      <c r="E39" s="104"/>
      <c r="F39" s="103"/>
      <c r="G39" s="191">
        <f ca="1">TODAY()</f>
        <v>46026</v>
      </c>
      <c r="H39" s="110"/>
      <c r="I39" s="111"/>
      <c r="J39" s="111"/>
      <c r="L39" s="107" t="s">
        <v>123</v>
      </c>
      <c r="M39" s="38"/>
      <c r="N39" s="38"/>
      <c r="O39" s="38"/>
      <c r="P39" s="38"/>
      <c r="Q39" s="38"/>
    </row>
    <row r="40" spans="1:24" ht="17.399999999999999">
      <c r="A40" s="87"/>
      <c r="C40" s="38"/>
      <c r="D40" s="40" t="s">
        <v>1</v>
      </c>
      <c r="E40" s="293">
        <f ca="1">IF(G39&gt;DATE(2026,7,31),DATE(2026,7,31),TODAY())</f>
        <v>46026</v>
      </c>
      <c r="F40" s="293"/>
      <c r="G40" s="293"/>
      <c r="L40" s="38"/>
      <c r="M40" s="38"/>
      <c r="N40" s="38"/>
      <c r="O40" s="38"/>
      <c r="P40" s="38"/>
      <c r="Q40" s="38"/>
    </row>
    <row r="41" spans="1:24" ht="14.1" thickBot="1">
      <c r="B41" s="53"/>
      <c r="C41" s="90"/>
      <c r="K41" s="53"/>
      <c r="L41" s="90"/>
    </row>
    <row r="42" spans="1:24" ht="14.25" customHeight="1">
      <c r="B42" s="53"/>
      <c r="C42" s="296" t="s">
        <v>734</v>
      </c>
      <c r="D42" s="297"/>
      <c r="E42" s="297"/>
      <c r="F42" s="297"/>
      <c r="G42" s="158"/>
      <c r="H42" s="159"/>
      <c r="I42" s="160"/>
      <c r="J42" s="41"/>
      <c r="K42" s="53"/>
      <c r="L42" s="39"/>
      <c r="M42" s="39"/>
      <c r="N42" s="59"/>
      <c r="O42" s="39"/>
      <c r="P42" s="39"/>
      <c r="Q42" s="39"/>
      <c r="R42" s="182"/>
      <c r="S42" s="41"/>
    </row>
    <row r="43" spans="1:24" ht="14.25" customHeight="1">
      <c r="B43" s="53"/>
      <c r="C43" s="298"/>
      <c r="D43" s="299"/>
      <c r="E43" s="299"/>
      <c r="F43" s="299"/>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46026</v>
      </c>
      <c r="Q57" s="39"/>
      <c r="R57" s="182"/>
      <c r="S57" s="41"/>
    </row>
    <row r="58" spans="3:21" ht="17.399999999999999">
      <c r="C58" s="165"/>
      <c r="D58" s="162"/>
      <c r="E58" s="161"/>
      <c r="F58" s="162"/>
      <c r="G58" s="162"/>
      <c r="H58" s="163"/>
      <c r="I58" s="164"/>
      <c r="J58" s="41"/>
      <c r="L58" s="39"/>
      <c r="M58" s="40" t="s">
        <v>1</v>
      </c>
      <c r="N58" s="293">
        <f ca="1">IF(P57&gt;DATE(2026,7,31),DATE(2026,7,31),TODAY())</f>
        <v>46026</v>
      </c>
      <c r="O58" s="293"/>
      <c r="P58" s="293"/>
      <c r="Q58" s="41"/>
      <c r="R58" s="182"/>
      <c r="S58" s="41"/>
    </row>
    <row r="59" spans="3:21" ht="36.9" thickBot="1">
      <c r="C59" s="165"/>
      <c r="D59" s="289" t="s">
        <v>5</v>
      </c>
      <c r="E59" s="290"/>
      <c r="F59" s="304" t="e">
        <f ca="1">VLOOKUP($E$40,$A$4:$H$38,3,0)</f>
        <v>#N/A</v>
      </c>
      <c r="G59" s="305"/>
      <c r="H59" s="305"/>
      <c r="I59" s="306"/>
      <c r="J59" s="41"/>
      <c r="L59" s="39"/>
      <c r="M59" s="40" t="s">
        <v>5</v>
      </c>
      <c r="N59" s="310" t="e">
        <f ca="1">VLOOKUP($N$58,$A$4:$L$40,12,0)</f>
        <v>#N/A</v>
      </c>
      <c r="O59" s="310"/>
      <c r="P59" s="310"/>
      <c r="Q59" s="41"/>
      <c r="R59" s="182"/>
      <c r="S59" s="41"/>
    </row>
    <row r="60" spans="3:21" ht="17.399999999999999">
      <c r="C60" s="166"/>
      <c r="D60" s="287" t="s">
        <v>147</v>
      </c>
      <c r="E60" s="288"/>
      <c r="F60" s="153"/>
      <c r="G60" s="294" t="e">
        <f ca="1">VLOOKUP($E$40,$A$4:$H$38,4,0)</f>
        <v>#N/A</v>
      </c>
      <c r="H60" s="294"/>
      <c r="I60" s="167" t="e">
        <f ca="1">VLOOKUP($E$40,$A$4:$H$38,5,0)</f>
        <v>#N/A</v>
      </c>
      <c r="J60" s="41"/>
      <c r="L60" s="39"/>
      <c r="M60" s="39"/>
      <c r="N60" s="39"/>
      <c r="O60" s="39"/>
      <c r="P60" s="39"/>
      <c r="Q60" s="39"/>
      <c r="R60" s="182"/>
      <c r="S60" s="41"/>
    </row>
    <row r="61" spans="3:21" ht="17.399999999999999">
      <c r="C61" s="165"/>
      <c r="D61" s="289" t="s">
        <v>69</v>
      </c>
      <c r="E61" s="290"/>
      <c r="F61" s="151"/>
      <c r="G61" s="295" t="e">
        <f ca="1">VLOOKUP($E$40,$A$4:$H$38,6,0)</f>
        <v>#N/A</v>
      </c>
      <c r="H61" s="295"/>
      <c r="I61" s="168" t="e">
        <f ca="1">VLOOKUP($E$40,$A$4:$H$38,7,0)</f>
        <v>#N/A</v>
      </c>
      <c r="J61" s="41"/>
      <c r="L61" s="39"/>
      <c r="M61" s="39"/>
      <c r="N61" s="39"/>
      <c r="O61" s="39"/>
      <c r="P61" s="39"/>
      <c r="Q61" s="39"/>
      <c r="R61" s="182"/>
      <c r="S61" s="41"/>
    </row>
    <row r="62" spans="3:21" ht="17.399999999999999">
      <c r="C62" s="165"/>
      <c r="D62" s="289" t="s">
        <v>70</v>
      </c>
      <c r="E62" s="290"/>
      <c r="F62" s="151"/>
      <c r="G62" s="295" t="e">
        <f ca="1">VLOOKUP($E$40,$A$4:$H$38,8,0)</f>
        <v>#N/A</v>
      </c>
      <c r="H62" s="295"/>
      <c r="I62" s="168" t="e">
        <f ca="1">VLOOKUP($E$40,$A$4:$I$38,9,0)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46026</v>
      </c>
      <c r="L70" s="38"/>
      <c r="M70" s="38"/>
      <c r="N70" s="38"/>
      <c r="O70" s="38"/>
      <c r="P70" s="38"/>
      <c r="Q70" s="38"/>
    </row>
    <row r="71" spans="2:17" ht="17.399999999999999">
      <c r="C71" s="39"/>
      <c r="D71" s="40" t="s">
        <v>1</v>
      </c>
      <c r="E71" s="293">
        <f ca="1">IF(G70&gt;DATE(2026,7,31),DATE(2026,7,31),TODAY())</f>
        <v>46026</v>
      </c>
      <c r="F71" s="293"/>
      <c r="G71" s="293"/>
      <c r="H71" s="41"/>
      <c r="I71" s="41"/>
      <c r="L71" s="38"/>
      <c r="M71" s="38"/>
      <c r="N71" s="38"/>
      <c r="O71" s="38"/>
      <c r="P71" s="38"/>
      <c r="Q71" s="38"/>
    </row>
    <row r="72" spans="2:17" ht="14.1" thickBot="1">
      <c r="B72" s="49"/>
      <c r="C72" s="58"/>
      <c r="L72" s="38"/>
      <c r="M72" s="38"/>
      <c r="N72" s="38"/>
      <c r="O72" s="38"/>
      <c r="P72" s="38"/>
      <c r="Q72" s="38"/>
    </row>
    <row r="73" spans="2:17" ht="14.25" customHeight="1">
      <c r="B73" s="49"/>
      <c r="C73" s="296" t="s">
        <v>734</v>
      </c>
      <c r="D73" s="297"/>
      <c r="E73" s="297"/>
      <c r="F73" s="297"/>
      <c r="G73" s="158"/>
      <c r="H73" s="159"/>
      <c r="I73" s="160"/>
      <c r="L73" s="38"/>
      <c r="M73" s="38"/>
      <c r="N73" s="38"/>
      <c r="O73" s="38"/>
      <c r="P73" s="38"/>
      <c r="Q73" s="38"/>
    </row>
    <row r="74" spans="2:17" ht="14.25" customHeight="1">
      <c r="B74" s="49"/>
      <c r="C74" s="298"/>
      <c r="D74" s="299"/>
      <c r="E74" s="299"/>
      <c r="F74" s="299"/>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4.1" thickBot="1">
      <c r="C88" s="165"/>
      <c r="D88" s="162"/>
      <c r="E88" s="161"/>
      <c r="F88" s="162"/>
      <c r="G88" s="162"/>
      <c r="H88" s="163"/>
      <c r="I88" s="164"/>
      <c r="L88" s="38"/>
      <c r="M88" s="38"/>
      <c r="N88" s="38"/>
      <c r="O88" s="38"/>
      <c r="P88" s="38"/>
      <c r="Q88" s="38"/>
    </row>
    <row r="89" spans="3:17" ht="17.399999999999999">
      <c r="C89" s="166"/>
      <c r="D89" s="287" t="s">
        <v>147</v>
      </c>
      <c r="E89" s="288"/>
      <c r="F89" s="153"/>
      <c r="G89" s="153"/>
      <c r="H89" s="154" t="e">
        <f ca="1">VLOOKUP($E$71,$A$4:$H$41,5,0)</f>
        <v>#N/A</v>
      </c>
      <c r="I89" s="167"/>
      <c r="L89" s="38"/>
      <c r="M89" s="38"/>
      <c r="N89" s="38"/>
      <c r="O89" s="38"/>
      <c r="P89" s="38"/>
      <c r="Q89" s="38"/>
    </row>
    <row r="90" spans="3:17" ht="17.399999999999999">
      <c r="C90" s="165"/>
      <c r="D90" s="179" t="s">
        <v>69</v>
      </c>
      <c r="E90" s="180"/>
      <c r="F90" s="151"/>
      <c r="G90" s="151"/>
      <c r="H90" s="152" t="e">
        <f ca="1">VLOOKUP($E$71,$A$4:$H$41,7,0)</f>
        <v>#N/A</v>
      </c>
      <c r="I90" s="168"/>
      <c r="J90" s="41"/>
      <c r="L90" s="38"/>
      <c r="M90" s="38"/>
      <c r="N90" s="38"/>
      <c r="O90" s="38"/>
      <c r="P90" s="38"/>
      <c r="Q90" s="38"/>
    </row>
    <row r="91" spans="3:17" ht="17.399999999999999">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0YJi9nTJja/tlQ2pOM0hnbpY4Z2E81WYAMqkoCGOi3yMNvXhj55bnYmhwinKWgMWOCrswkXe/eckFGrRzdIKVQ==" saltValue="Dxvan5EdKfbiFic4d0LrUA==" spinCount="100000" sheet="1" objects="1" scenarios="1"/>
  <mergeCells count="18">
    <mergeCell ref="B1:C1"/>
    <mergeCell ref="E40:G40"/>
    <mergeCell ref="N58:P58"/>
    <mergeCell ref="N59:P59"/>
    <mergeCell ref="N37:O37"/>
    <mergeCell ref="L37:M37"/>
    <mergeCell ref="D59:E59"/>
    <mergeCell ref="F59:I59"/>
    <mergeCell ref="C42:F43"/>
    <mergeCell ref="E71:G71"/>
    <mergeCell ref="D89:E89"/>
    <mergeCell ref="D60:E60"/>
    <mergeCell ref="G60:H60"/>
    <mergeCell ref="D61:E61"/>
    <mergeCell ref="G61:H61"/>
    <mergeCell ref="D62:E62"/>
    <mergeCell ref="G62:H62"/>
    <mergeCell ref="C73:F74"/>
  </mergeCells>
  <phoneticPr fontId="1"/>
  <conditionalFormatting sqref="C3">
    <cfRule type="expression" dxfId="538" priority="183">
      <formula>$C$3&gt;0</formula>
    </cfRule>
  </conditionalFormatting>
  <conditionalFormatting sqref="C36:C39">
    <cfRule type="containsErrors" dxfId="537" priority="380">
      <formula>ISERROR(C36)</formula>
    </cfRule>
  </conditionalFormatting>
  <conditionalFormatting sqref="C4:I25 C35:I35">
    <cfRule type="containsErrors" dxfId="536" priority="418">
      <formula>ISERROR(C4)</formula>
    </cfRule>
  </conditionalFormatting>
  <conditionalFormatting sqref="C26:I34">
    <cfRule type="containsErrors" dxfId="535" priority="55">
      <formula>ISERROR(C26)</formula>
    </cfRule>
    <cfRule type="containsErrors" dxfId="534" priority="48">
      <formula>ISERROR(C26)</formula>
    </cfRule>
    <cfRule type="containsErrors" dxfId="533" priority="42">
      <formula>ISERROR(C26)</formula>
    </cfRule>
    <cfRule type="containsErrors" dxfId="532" priority="33">
      <formula>ISERROR(C26)</formula>
    </cfRule>
    <cfRule type="containsErrors" dxfId="531" priority="35">
      <formula>ISERROR(C26)</formula>
    </cfRule>
  </conditionalFormatting>
  <conditionalFormatting sqref="D3">
    <cfRule type="expression" dxfId="530" priority="382">
      <formula>$C$3&gt;0</formula>
    </cfRule>
  </conditionalFormatting>
  <conditionalFormatting sqref="D22:D34">
    <cfRule type="containsErrors" dxfId="529" priority="41">
      <formula>ISERROR(D22)</formula>
    </cfRule>
  </conditionalFormatting>
  <conditionalFormatting sqref="D38:D39">
    <cfRule type="expression" dxfId="528" priority="421">
      <formula>D38*-1=#REF!</formula>
    </cfRule>
  </conditionalFormatting>
  <conditionalFormatting sqref="D38:G39">
    <cfRule type="containsErrors" dxfId="527" priority="89">
      <formula>ISERROR(D38)</formula>
    </cfRule>
  </conditionalFormatting>
  <conditionalFormatting sqref="D36:I37">
    <cfRule type="containsErrors" dxfId="526" priority="375">
      <formula>ISERROR(D36)</formula>
    </cfRule>
  </conditionalFormatting>
  <conditionalFormatting sqref="E26:E34">
    <cfRule type="cellIs" dxfId="525" priority="32" operator="lessThan">
      <formula>0</formula>
    </cfRule>
    <cfRule type="containsErrors" dxfId="524" priority="31">
      <formula>ISERROR(E26)</formula>
    </cfRule>
    <cfRule type="cellIs" dxfId="523" priority="40" operator="lessThan">
      <formula>0</formula>
    </cfRule>
    <cfRule type="cellIs" dxfId="522" priority="47" operator="lessThan">
      <formula>0</formula>
    </cfRule>
    <cfRule type="containsErrors" dxfId="521" priority="30">
      <formula>ISERROR(E26)</formula>
    </cfRule>
  </conditionalFormatting>
  <conditionalFormatting sqref="E38:G39">
    <cfRule type="expression" dxfId="520" priority="90">
      <formula>$F38*-1=$C$3</formula>
    </cfRule>
  </conditionalFormatting>
  <conditionalFormatting sqref="E70:G70">
    <cfRule type="expression" dxfId="519" priority="88">
      <formula>$F70*-1=$C$3</formula>
    </cfRule>
    <cfRule type="containsErrors" dxfId="518" priority="87">
      <formula>ISERROR(E70)</formula>
    </cfRule>
  </conditionalFormatting>
  <conditionalFormatting sqref="F59">
    <cfRule type="containsErrors" dxfId="517" priority="157">
      <formula>ISERROR(F59)</formula>
    </cfRule>
  </conditionalFormatting>
  <conditionalFormatting sqref="F4:G25">
    <cfRule type="expression" dxfId="516" priority="305">
      <formula>$C$3=0</formula>
    </cfRule>
  </conditionalFormatting>
  <conditionalFormatting sqref="F26:G34">
    <cfRule type="containsErrors" dxfId="515" priority="46">
      <formula>ISERROR(F26)</formula>
    </cfRule>
  </conditionalFormatting>
  <conditionalFormatting sqref="F35:G37">
    <cfRule type="expression" dxfId="514" priority="64">
      <formula>$C$3=0</formula>
    </cfRule>
  </conditionalFormatting>
  <conditionalFormatting sqref="F26:I34">
    <cfRule type="containsErrors" dxfId="513" priority="52">
      <formula>ISERROR(F26)</formula>
    </cfRule>
  </conditionalFormatting>
  <conditionalFormatting sqref="G4:G25">
    <cfRule type="cellIs" dxfId="512" priority="409" operator="lessThan">
      <formula>0</formula>
    </cfRule>
  </conditionalFormatting>
  <conditionalFormatting sqref="G5:G25 E35:I37 E5:E22 E22:F25 H22:H25">
    <cfRule type="expression" dxfId="511" priority="417">
      <formula>$F5*-1=$C$3</formula>
    </cfRule>
  </conditionalFormatting>
  <conditionalFormatting sqref="G22:G25">
    <cfRule type="containsErrors" dxfId="510" priority="408">
      <formula>ISERROR(G22)</formula>
    </cfRule>
    <cfRule type="cellIs" dxfId="509" priority="406" operator="lessThan">
      <formula>0</formula>
    </cfRule>
  </conditionalFormatting>
  <conditionalFormatting sqref="G26:G34">
    <cfRule type="containsErrors" dxfId="508" priority="24">
      <formula>ISERROR(G26)</formula>
    </cfRule>
    <cfRule type="cellIs" dxfId="507" priority="45" operator="lessThan">
      <formula>0</formula>
    </cfRule>
    <cfRule type="cellIs" dxfId="506" priority="39" operator="lessThan">
      <formula>0</formula>
    </cfRule>
    <cfRule type="cellIs" dxfId="505" priority="28" operator="lessThan">
      <formula>0</formula>
    </cfRule>
    <cfRule type="containsErrors" dxfId="504" priority="27">
      <formula>ISERROR(G26)</formula>
    </cfRule>
    <cfRule type="cellIs" dxfId="503" priority="51" operator="lessThan">
      <formula>0</formula>
    </cfRule>
    <cfRule type="cellIs" dxfId="502" priority="26" operator="lessThan">
      <formula>0</formula>
    </cfRule>
    <cfRule type="containsErrors" dxfId="501" priority="25">
      <formula>ISERROR(G26)</formula>
    </cfRule>
  </conditionalFormatting>
  <conditionalFormatting sqref="G35:G37">
    <cfRule type="cellIs" dxfId="500" priority="148" operator="lessThan">
      <formula>0</formula>
    </cfRule>
  </conditionalFormatting>
  <conditionalFormatting sqref="G60:I62">
    <cfRule type="containsErrors" dxfId="499" priority="154">
      <formula>ISERROR(G60)</formula>
    </cfRule>
  </conditionalFormatting>
  <conditionalFormatting sqref="H26:H34">
    <cfRule type="containsErrors" dxfId="498" priority="56">
      <formula>ISERROR(H26)</formula>
    </cfRule>
  </conditionalFormatting>
  <conditionalFormatting sqref="H89:H91">
    <cfRule type="containsErrors" dxfId="497" priority="155">
      <formula>ISERROR(H89)</formula>
    </cfRule>
  </conditionalFormatting>
  <conditionalFormatting sqref="H26:I34">
    <cfRule type="containsErrors" dxfId="496" priority="44">
      <formula>ISERROR(H26)</formula>
    </cfRule>
  </conditionalFormatting>
  <conditionalFormatting sqref="I4:I37 G26:G34 E4:E37">
    <cfRule type="cellIs" dxfId="495" priority="53" operator="lessThan">
      <formula>0</formula>
    </cfRule>
  </conditionalFormatting>
  <conditionalFormatting sqref="I5:I34 E26:E34 G26:G34">
    <cfRule type="expression" dxfId="494" priority="54">
      <formula>$F5*-1=$C$3</formula>
    </cfRule>
  </conditionalFormatting>
  <conditionalFormatting sqref="I22:I25">
    <cfRule type="containsErrors" dxfId="493" priority="423">
      <formula>ISERROR(I22)</formula>
    </cfRule>
  </conditionalFormatting>
  <conditionalFormatting sqref="I26:I34">
    <cfRule type="cellIs" dxfId="492" priority="23" operator="lessThan">
      <formula>0</formula>
    </cfRule>
    <cfRule type="cellIs" dxfId="491" priority="18" operator="lessThan">
      <formula>0</formula>
    </cfRule>
    <cfRule type="containsErrors" dxfId="490" priority="17">
      <formula>ISERROR(I26)</formula>
    </cfRule>
    <cfRule type="cellIs" dxfId="489" priority="16" operator="lessThan">
      <formula>0</formula>
    </cfRule>
    <cfRule type="containsErrors" dxfId="488" priority="15">
      <formula>ISERROR(I26)</formula>
    </cfRule>
    <cfRule type="containsErrors" dxfId="487" priority="14">
      <formula>ISERROR(I26)</formula>
    </cfRule>
    <cfRule type="containsErrors" dxfId="486" priority="50">
      <formula>ISERROR(I26)</formula>
    </cfRule>
    <cfRule type="containsErrors" dxfId="485" priority="22">
      <formula>ISERROR(I26)</formula>
    </cfRule>
    <cfRule type="cellIs" dxfId="484" priority="49" operator="lessThan">
      <formula>0</formula>
    </cfRule>
    <cfRule type="cellIs" dxfId="483" priority="43" operator="lessThan">
      <formula>0</formula>
    </cfRule>
    <cfRule type="cellIs" dxfId="482" priority="38" operator="lessThan">
      <formula>0</formula>
    </cfRule>
  </conditionalFormatting>
  <conditionalFormatting sqref="K4:K37">
    <cfRule type="cellIs" dxfId="481" priority="36" operator="lessThan">
      <formula>0</formula>
    </cfRule>
  </conditionalFormatting>
  <conditionalFormatting sqref="K26:K34">
    <cfRule type="cellIs" dxfId="480" priority="37" operator="equal">
      <formula>0</formula>
    </cfRule>
  </conditionalFormatting>
  <conditionalFormatting sqref="K37">
    <cfRule type="cellIs" dxfId="479" priority="377" operator="equal">
      <formula>0</formula>
    </cfRule>
  </conditionalFormatting>
  <conditionalFormatting sqref="K4:L25">
    <cfRule type="cellIs" dxfId="478" priority="414" operator="equal">
      <formula>0</formula>
    </cfRule>
  </conditionalFormatting>
  <conditionalFormatting sqref="K35:L36">
    <cfRule type="cellIs" dxfId="477" priority="323" operator="equal">
      <formula>0</formula>
    </cfRule>
  </conditionalFormatting>
  <conditionalFormatting sqref="L3">
    <cfRule type="cellIs" dxfId="476" priority="152" operator="equal">
      <formula>0</formula>
    </cfRule>
  </conditionalFormatting>
  <conditionalFormatting sqref="L3:L36">
    <cfRule type="containsErrors" dxfId="475" priority="3">
      <formula>ISERROR(L3)</formula>
    </cfRule>
  </conditionalFormatting>
  <conditionalFormatting sqref="L26:L34">
    <cfRule type="containsErrors" dxfId="474" priority="1">
      <formula>ISERROR(L26)</formula>
    </cfRule>
    <cfRule type="containsErrors" dxfId="473" priority="5">
      <formula>ISERROR(L26)</formula>
    </cfRule>
    <cfRule type="containsErrors" dxfId="472" priority="2">
      <formula>ISERROR(L26)</formula>
    </cfRule>
  </conditionalFormatting>
  <conditionalFormatting sqref="L39">
    <cfRule type="containsErrors" dxfId="471" priority="383">
      <formula>ISERROR(L39)</formula>
    </cfRule>
  </conditionalFormatting>
  <conditionalFormatting sqref="N37">
    <cfRule type="cellIs" dxfId="470" priority="306" operator="lessThan">
      <formula>0</formula>
    </cfRule>
  </conditionalFormatting>
  <conditionalFormatting sqref="N89:N91">
    <cfRule type="cellIs" dxfId="469" priority="403" operator="greaterThanOrEqual">
      <formula>0</formula>
    </cfRule>
    <cfRule type="cellIs" dxfId="468" priority="402" operator="lessThan">
      <formula>0</formula>
    </cfRule>
  </conditionalFormatting>
  <conditionalFormatting sqref="N57:P57">
    <cfRule type="containsErrors" dxfId="467" priority="67">
      <formula>ISERROR(N57)</formula>
    </cfRule>
    <cfRule type="expression" dxfId="466" priority="68">
      <formula>$F57*-1=$C$3</formula>
    </cfRule>
  </conditionalFormatting>
  <conditionalFormatting sqref="N59:Q59">
    <cfRule type="containsErrors" dxfId="465" priority="91">
      <formula>ISERROR(N59)</formula>
    </cfRule>
  </conditionalFormatting>
  <conditionalFormatting sqref="N60:Q62">
    <cfRule type="cellIs" dxfId="464" priority="92" operator="lessThan">
      <formula>0</formula>
    </cfRule>
    <cfRule type="cellIs" dxfId="463" priority="93" operator="greaterThanOrEqual">
      <formula>0</formula>
    </cfRule>
  </conditionalFormatting>
  <dataValidations count="2">
    <dataValidation type="list" allowBlank="1" showInputMessage="1" sqref="Q58" xr:uid="{A4C1D51D-BAE6-46C2-B99B-FF5D5F23D2EB}">
      <formula1>$A$4:$A$23</formula1>
    </dataValidation>
    <dataValidation type="list" allowBlank="1" showInputMessage="1" sqref="E40:G40 N58:P58 E71:G71" xr:uid="{58BC8159-2B1A-4CF0-859D-C2F24FCE025F}">
      <formula1>$A$4:$A$25</formula1>
    </dataValidation>
  </dataValidations>
  <hyperlinks>
    <hyperlink ref="R3" location="米国株!C131" display="米国株入力シートへジャンプ⇒" xr:uid="{F546D6C3-264A-4D58-9266-37BCB313780D}"/>
    <hyperlink ref="Q1" location="目次!A1" display="目次へジャンプ" xr:uid="{2959416F-1354-4FB9-8EBF-25DFA7AA668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F2BB-A2C1-4320-902C-C82D4098221C}">
  <sheetPr codeName="Sheet10"/>
  <dimension ref="A1:X105"/>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8.600000000000001" thickBot="1">
      <c r="A3" s="72"/>
      <c r="B3" s="283" t="s">
        <v>287</v>
      </c>
      <c r="C3" s="136" t="e">
        <f>'7月'!C25</f>
        <v>#N/A</v>
      </c>
      <c r="D3" s="272" t="s">
        <v>321</v>
      </c>
      <c r="E3" s="73"/>
      <c r="F3" s="74"/>
      <c r="G3" s="73"/>
      <c r="H3" s="74"/>
      <c r="I3" s="73"/>
      <c r="J3" s="72"/>
      <c r="K3" s="75"/>
      <c r="L3" s="80" t="e">
        <f>'7月'!L25</f>
        <v>#N/A</v>
      </c>
      <c r="M3" s="32" t="s">
        <v>58</v>
      </c>
      <c r="N3" s="32" t="s">
        <v>59</v>
      </c>
      <c r="O3" s="32" t="s">
        <v>60</v>
      </c>
      <c r="P3" s="33" t="s">
        <v>61</v>
      </c>
      <c r="Q3" s="253" t="s">
        <v>202</v>
      </c>
      <c r="R3" s="215" t="s">
        <v>201</v>
      </c>
    </row>
    <row r="4" spans="1:18" ht="15">
      <c r="A4" s="77">
        <v>46237</v>
      </c>
      <c r="B4" s="278" t="s">
        <v>769</v>
      </c>
      <c r="C4" s="78" t="e">
        <f>IF(L4&gt;0,L4-SUM(K4)-'7月'!K38,NA())</f>
        <v>#N/A</v>
      </c>
      <c r="D4" s="30" t="e">
        <f>C4-C3</f>
        <v>#N/A</v>
      </c>
      <c r="E4" s="31" t="e">
        <f>D4/C3</f>
        <v>#N/A</v>
      </c>
      <c r="F4" s="30" t="e">
        <f t="shared" ref="F4:F23" si="0">C4-$C$3</f>
        <v>#N/A</v>
      </c>
      <c r="G4" s="31" t="e">
        <f>F4/$C$3</f>
        <v>#N/A</v>
      </c>
      <c r="H4" s="30" t="e">
        <f t="shared" ref="H4:H23" si="1">C4-$C$2</f>
        <v>#N/A</v>
      </c>
      <c r="I4" s="31" t="e">
        <f t="shared" ref="I4:I21" si="2">H4/$C$2</f>
        <v>#N/A</v>
      </c>
      <c r="J4" s="72"/>
      <c r="K4" s="79">
        <f>IFERROR(VLOOKUP(A4,入力シート!$A$14:$B$1048576,2,0),0)</f>
        <v>0</v>
      </c>
      <c r="L4" s="80" t="e">
        <f t="shared" ref="L4:L23" si="3">IF(SUM(M4:Q4)&gt;0,SUM(M4:Q4),NA())</f>
        <v>#N/A</v>
      </c>
      <c r="M4" s="34"/>
      <c r="N4" s="34"/>
      <c r="O4" s="34"/>
      <c r="P4" s="35"/>
      <c r="Q4" s="185">
        <f>米国株!E151</f>
        <v>0</v>
      </c>
    </row>
    <row r="5" spans="1:18" ht="15">
      <c r="A5" s="77">
        <v>46238</v>
      </c>
      <c r="B5" s="279" t="s">
        <v>402</v>
      </c>
      <c r="C5" s="82" t="e">
        <f>IF(L5&gt;0,L5-SUM(K4:K5)-'7月'!K38,NA())</f>
        <v>#N/A</v>
      </c>
      <c r="D5" s="30" t="e">
        <f t="shared" ref="D5:D21" si="4">C5-C4</f>
        <v>#N/A</v>
      </c>
      <c r="E5" s="31" t="e">
        <f t="shared" ref="E5:E21" si="5">D5/C4</f>
        <v>#N/A</v>
      </c>
      <c r="F5" s="30" t="e">
        <f t="shared" si="0"/>
        <v>#N/A</v>
      </c>
      <c r="G5" s="31" t="e">
        <f>F5/$C$3</f>
        <v>#N/A</v>
      </c>
      <c r="H5" s="30" t="e">
        <f t="shared" si="1"/>
        <v>#N/A</v>
      </c>
      <c r="I5" s="31" t="e">
        <f t="shared" si="2"/>
        <v>#N/A</v>
      </c>
      <c r="J5" s="72"/>
      <c r="K5" s="79">
        <f>IFERROR(VLOOKUP(A5,入力シート!$A$14:$B$1048576,2,0),0)</f>
        <v>0</v>
      </c>
      <c r="L5" s="80" t="e">
        <f t="shared" si="3"/>
        <v>#N/A</v>
      </c>
      <c r="M5" s="34"/>
      <c r="N5" s="34"/>
      <c r="O5" s="34"/>
      <c r="P5" s="35"/>
      <c r="Q5" s="185">
        <f>米国株!E152</f>
        <v>0</v>
      </c>
    </row>
    <row r="6" spans="1:18" ht="15">
      <c r="A6" s="77">
        <v>46239</v>
      </c>
      <c r="B6" s="279" t="s">
        <v>403</v>
      </c>
      <c r="C6" s="82" t="e">
        <f>IF(L6&gt;0,L6-SUM(K4:K6)-'7月'!K38,NA())</f>
        <v>#N/A</v>
      </c>
      <c r="D6" s="30" t="e">
        <f t="shared" si="4"/>
        <v>#N/A</v>
      </c>
      <c r="E6" s="31" t="e">
        <f t="shared" si="5"/>
        <v>#N/A</v>
      </c>
      <c r="F6" s="30" t="e">
        <f t="shared" si="0"/>
        <v>#N/A</v>
      </c>
      <c r="G6" s="31" t="e">
        <f>F6/$C$3</f>
        <v>#N/A</v>
      </c>
      <c r="H6" s="30" t="e">
        <f t="shared" si="1"/>
        <v>#N/A</v>
      </c>
      <c r="I6" s="31" t="e">
        <f t="shared" si="2"/>
        <v>#N/A</v>
      </c>
      <c r="J6" s="72"/>
      <c r="K6" s="79">
        <f>IFERROR(VLOOKUP(A6,入力シート!$A$14:$B$1048576,2,0),0)</f>
        <v>0</v>
      </c>
      <c r="L6" s="80" t="e">
        <f t="shared" si="3"/>
        <v>#N/A</v>
      </c>
      <c r="M6" s="34"/>
      <c r="N6" s="34"/>
      <c r="O6" s="34"/>
      <c r="P6" s="35"/>
      <c r="Q6" s="185">
        <f>米国株!E153</f>
        <v>0</v>
      </c>
    </row>
    <row r="7" spans="1:18" ht="15">
      <c r="A7" s="77">
        <v>46240</v>
      </c>
      <c r="B7" s="279" t="s">
        <v>288</v>
      </c>
      <c r="C7" s="82" t="e">
        <f>IF(L7&gt;0,L7-SUM(K4:K7)-'7月'!K38,NA())</f>
        <v>#N/A</v>
      </c>
      <c r="D7" s="30" t="e">
        <f t="shared" si="4"/>
        <v>#N/A</v>
      </c>
      <c r="E7" s="31" t="e">
        <f t="shared" si="5"/>
        <v>#N/A</v>
      </c>
      <c r="F7" s="30" t="e">
        <f t="shared" si="0"/>
        <v>#N/A</v>
      </c>
      <c r="G7" s="31" t="e">
        <f>F7/$C$3</f>
        <v>#N/A</v>
      </c>
      <c r="H7" s="30" t="e">
        <f t="shared" si="1"/>
        <v>#N/A</v>
      </c>
      <c r="I7" s="31" t="e">
        <f t="shared" si="2"/>
        <v>#N/A</v>
      </c>
      <c r="J7" s="72"/>
      <c r="K7" s="79">
        <f>IFERROR(VLOOKUP(A7,入力シート!$A$14:$B$1048576,2,0),0)</f>
        <v>0</v>
      </c>
      <c r="L7" s="80" t="e">
        <f t="shared" si="3"/>
        <v>#N/A</v>
      </c>
      <c r="M7" s="34"/>
      <c r="N7" s="34"/>
      <c r="O7" s="34"/>
      <c r="P7" s="35"/>
      <c r="Q7" s="185">
        <f>米国株!E154</f>
        <v>0</v>
      </c>
    </row>
    <row r="8" spans="1:18" ht="15">
      <c r="A8" s="77">
        <v>46241</v>
      </c>
      <c r="B8" s="279" t="s">
        <v>291</v>
      </c>
      <c r="C8" s="82" t="e">
        <f>IF(L8&gt;0,L8-SUM(K4:K8)-'7月'!K38,NA())</f>
        <v>#N/A</v>
      </c>
      <c r="D8" s="30" t="e">
        <f t="shared" si="4"/>
        <v>#N/A</v>
      </c>
      <c r="E8" s="31" t="e">
        <f t="shared" si="5"/>
        <v>#N/A</v>
      </c>
      <c r="F8" s="30" t="e">
        <f t="shared" si="0"/>
        <v>#N/A</v>
      </c>
      <c r="G8" s="31" t="e">
        <f t="shared" ref="G8:G23" si="6">F8/$C$3</f>
        <v>#N/A</v>
      </c>
      <c r="H8" s="30" t="e">
        <f t="shared" si="1"/>
        <v>#N/A</v>
      </c>
      <c r="I8" s="31" t="e">
        <f t="shared" si="2"/>
        <v>#N/A</v>
      </c>
      <c r="J8" s="72"/>
      <c r="K8" s="79">
        <f>IFERROR(VLOOKUP(A8,入力シート!$A$14:$B$1048576,2,0),0)</f>
        <v>0</v>
      </c>
      <c r="L8" s="80" t="e">
        <f t="shared" si="3"/>
        <v>#N/A</v>
      </c>
      <c r="M8" s="34"/>
      <c r="N8" s="34"/>
      <c r="O8" s="34"/>
      <c r="P8" s="35"/>
      <c r="Q8" s="185">
        <f>米国株!E155</f>
        <v>0</v>
      </c>
    </row>
    <row r="9" spans="1:18" ht="15">
      <c r="A9" s="77">
        <v>46244</v>
      </c>
      <c r="B9" s="279" t="s">
        <v>770</v>
      </c>
      <c r="C9" s="82" t="e">
        <f>IF(L9&gt;0,L9-SUM(K4:K9)-'7月'!K38,NA())</f>
        <v>#N/A</v>
      </c>
      <c r="D9" s="30" t="e">
        <f>C9-C8</f>
        <v>#N/A</v>
      </c>
      <c r="E9" s="31" t="e">
        <f>D9/C8</f>
        <v>#N/A</v>
      </c>
      <c r="F9" s="30" t="e">
        <f t="shared" si="0"/>
        <v>#N/A</v>
      </c>
      <c r="G9" s="31" t="e">
        <f t="shared" si="6"/>
        <v>#N/A</v>
      </c>
      <c r="H9" s="30" t="e">
        <f t="shared" si="1"/>
        <v>#N/A</v>
      </c>
      <c r="I9" s="31" t="e">
        <f t="shared" si="2"/>
        <v>#N/A</v>
      </c>
      <c r="J9" s="72"/>
      <c r="K9" s="79">
        <f>IFERROR(VLOOKUP(A9,入力シート!$A$14:$B$1048576,2,0),0)</f>
        <v>0</v>
      </c>
      <c r="L9" s="80" t="e">
        <f t="shared" si="3"/>
        <v>#N/A</v>
      </c>
      <c r="M9" s="34"/>
      <c r="N9" s="34"/>
      <c r="O9" s="34"/>
      <c r="P9" s="35"/>
      <c r="Q9" s="185">
        <f>米国株!E156</f>
        <v>0</v>
      </c>
    </row>
    <row r="10" spans="1:18" ht="15">
      <c r="A10" s="77">
        <v>46246</v>
      </c>
      <c r="B10" s="279" t="s">
        <v>404</v>
      </c>
      <c r="C10" s="82" t="e">
        <f>IF(L10&gt;0,L10-SUM(K4:K10)-'7月'!K38,NA())</f>
        <v>#N/A</v>
      </c>
      <c r="D10" s="30" t="e">
        <f t="shared" si="4"/>
        <v>#N/A</v>
      </c>
      <c r="E10" s="31" t="e">
        <f t="shared" si="5"/>
        <v>#N/A</v>
      </c>
      <c r="F10" s="30" t="e">
        <f t="shared" si="0"/>
        <v>#N/A</v>
      </c>
      <c r="G10" s="31" t="e">
        <f t="shared" si="6"/>
        <v>#N/A</v>
      </c>
      <c r="H10" s="30" t="e">
        <f t="shared" si="1"/>
        <v>#N/A</v>
      </c>
      <c r="I10" s="31" t="e">
        <f t="shared" si="2"/>
        <v>#N/A</v>
      </c>
      <c r="J10" s="72"/>
      <c r="K10" s="79">
        <f>IFERROR(VLOOKUP(A10,入力シート!$A$14:$B$1048576,2,0),0)</f>
        <v>0</v>
      </c>
      <c r="L10" s="80" t="e">
        <f t="shared" si="3"/>
        <v>#N/A</v>
      </c>
      <c r="M10" s="34"/>
      <c r="N10" s="34"/>
      <c r="O10" s="34"/>
      <c r="P10" s="35"/>
      <c r="Q10" s="185">
        <f>米国株!E157</f>
        <v>0</v>
      </c>
    </row>
    <row r="11" spans="1:18" ht="15">
      <c r="A11" s="77">
        <v>46247</v>
      </c>
      <c r="B11" s="279" t="s">
        <v>405</v>
      </c>
      <c r="C11" s="82" t="e">
        <f>IF(L11&gt;0,L11-SUM(K4:K11)-'7月'!K38,NA())</f>
        <v>#N/A</v>
      </c>
      <c r="D11" s="30" t="e">
        <f t="shared" si="4"/>
        <v>#N/A</v>
      </c>
      <c r="E11" s="31" t="e">
        <f t="shared" si="5"/>
        <v>#N/A</v>
      </c>
      <c r="F11" s="30" t="e">
        <f t="shared" si="0"/>
        <v>#N/A</v>
      </c>
      <c r="G11" s="31" t="e">
        <f t="shared" si="6"/>
        <v>#N/A</v>
      </c>
      <c r="H11" s="30" t="e">
        <f t="shared" si="1"/>
        <v>#N/A</v>
      </c>
      <c r="I11" s="31" t="e">
        <f t="shared" si="2"/>
        <v>#N/A</v>
      </c>
      <c r="J11" s="72"/>
      <c r="K11" s="79">
        <f>IFERROR(VLOOKUP(A11,入力シート!$A$14:$B$1048576,2,0),0)</f>
        <v>0</v>
      </c>
      <c r="L11" s="80" t="e">
        <f t="shared" si="3"/>
        <v>#N/A</v>
      </c>
      <c r="M11" s="34"/>
      <c r="N11" s="34"/>
      <c r="O11" s="34"/>
      <c r="P11" s="35"/>
      <c r="Q11" s="185">
        <f>米国株!E158</f>
        <v>0</v>
      </c>
    </row>
    <row r="12" spans="1:18" ht="15">
      <c r="A12" s="77">
        <v>46248</v>
      </c>
      <c r="B12" s="279" t="s">
        <v>406</v>
      </c>
      <c r="C12" s="82" t="e">
        <f>IF(L12&gt;0,L12-SUM(K4:K12)-'7月'!K38,NA())</f>
        <v>#N/A</v>
      </c>
      <c r="D12" s="30" t="e">
        <f t="shared" si="4"/>
        <v>#N/A</v>
      </c>
      <c r="E12" s="31" t="e">
        <f t="shared" si="5"/>
        <v>#N/A</v>
      </c>
      <c r="F12" s="30" t="e">
        <f t="shared" si="0"/>
        <v>#N/A</v>
      </c>
      <c r="G12" s="31" t="e">
        <f t="shared" si="6"/>
        <v>#N/A</v>
      </c>
      <c r="H12" s="30" t="e">
        <f t="shared" si="1"/>
        <v>#N/A</v>
      </c>
      <c r="I12" s="31" t="e">
        <f t="shared" si="2"/>
        <v>#N/A</v>
      </c>
      <c r="J12" s="72"/>
      <c r="K12" s="79">
        <f>IFERROR(VLOOKUP(A12,入力シート!$A$14:$B$1048576,2,0),0)</f>
        <v>0</v>
      </c>
      <c r="L12" s="80" t="e">
        <f t="shared" si="3"/>
        <v>#N/A</v>
      </c>
      <c r="M12" s="34"/>
      <c r="N12" s="34"/>
      <c r="O12" s="34"/>
      <c r="P12" s="35"/>
      <c r="Q12" s="185">
        <f>米国株!E159</f>
        <v>0</v>
      </c>
    </row>
    <row r="13" spans="1:18" ht="15">
      <c r="A13" s="77">
        <v>46251</v>
      </c>
      <c r="B13" s="279" t="s">
        <v>771</v>
      </c>
      <c r="C13" s="82" t="e">
        <f>IF(L13&gt;0,L13-SUM(K4:K13)-'7月'!K38,NA())</f>
        <v>#N/A</v>
      </c>
      <c r="D13" s="30" t="e">
        <f>C13-C12</f>
        <v>#N/A</v>
      </c>
      <c r="E13" s="31" t="e">
        <f>D13/C12</f>
        <v>#N/A</v>
      </c>
      <c r="F13" s="30" t="e">
        <f t="shared" si="0"/>
        <v>#N/A</v>
      </c>
      <c r="G13" s="31" t="e">
        <f t="shared" si="6"/>
        <v>#N/A</v>
      </c>
      <c r="H13" s="30" t="e">
        <f t="shared" si="1"/>
        <v>#N/A</v>
      </c>
      <c r="I13" s="31" t="e">
        <f t="shared" si="2"/>
        <v>#N/A</v>
      </c>
      <c r="J13" s="72"/>
      <c r="K13" s="79">
        <f>IFERROR(VLOOKUP(A13,入力シート!$A$14:$B$1048576,2,0),0)</f>
        <v>0</v>
      </c>
      <c r="L13" s="80" t="e">
        <f t="shared" si="3"/>
        <v>#N/A</v>
      </c>
      <c r="M13" s="34"/>
      <c r="N13" s="34"/>
      <c r="O13" s="34"/>
      <c r="P13" s="35"/>
      <c r="Q13" s="185">
        <f>米国株!E160</f>
        <v>0</v>
      </c>
    </row>
    <row r="14" spans="1:18" ht="15">
      <c r="A14" s="77">
        <v>46252</v>
      </c>
      <c r="B14" s="279" t="s">
        <v>407</v>
      </c>
      <c r="C14" s="82" t="e">
        <f>IF(L14&gt;0,L14-SUM(K4:K14)-'7月'!K38,NA())</f>
        <v>#N/A</v>
      </c>
      <c r="D14" s="30" t="e">
        <f t="shared" si="4"/>
        <v>#N/A</v>
      </c>
      <c r="E14" s="31" t="e">
        <f t="shared" si="5"/>
        <v>#N/A</v>
      </c>
      <c r="F14" s="30" t="e">
        <f t="shared" si="0"/>
        <v>#N/A</v>
      </c>
      <c r="G14" s="31" t="e">
        <f t="shared" si="6"/>
        <v>#N/A</v>
      </c>
      <c r="H14" s="30" t="e">
        <f t="shared" si="1"/>
        <v>#N/A</v>
      </c>
      <c r="I14" s="31" t="e">
        <f t="shared" si="2"/>
        <v>#N/A</v>
      </c>
      <c r="J14" s="72"/>
      <c r="K14" s="79">
        <f>IFERROR(VLOOKUP(A14,入力シート!$A$14:$B$1048576,2,0),0)</f>
        <v>0</v>
      </c>
      <c r="L14" s="80" t="e">
        <f t="shared" si="3"/>
        <v>#N/A</v>
      </c>
      <c r="M14" s="34"/>
      <c r="N14" s="34"/>
      <c r="O14" s="34"/>
      <c r="P14" s="35"/>
      <c r="Q14" s="185">
        <f>米国株!E161</f>
        <v>0</v>
      </c>
    </row>
    <row r="15" spans="1:18" ht="15">
      <c r="A15" s="77">
        <v>46253</v>
      </c>
      <c r="B15" s="279" t="s">
        <v>408</v>
      </c>
      <c r="C15" s="82" t="e">
        <f>IF(L15&gt;0,L15-SUM(K4:K15)-'7月'!K38,NA())</f>
        <v>#N/A</v>
      </c>
      <c r="D15" s="30" t="e">
        <f t="shared" si="4"/>
        <v>#N/A</v>
      </c>
      <c r="E15" s="31" t="e">
        <f t="shared" si="5"/>
        <v>#N/A</v>
      </c>
      <c r="F15" s="30" t="e">
        <f t="shared" si="0"/>
        <v>#N/A</v>
      </c>
      <c r="G15" s="31" t="e">
        <f t="shared" si="6"/>
        <v>#N/A</v>
      </c>
      <c r="H15" s="30" t="e">
        <f t="shared" si="1"/>
        <v>#N/A</v>
      </c>
      <c r="I15" s="31" t="e">
        <f t="shared" si="2"/>
        <v>#N/A</v>
      </c>
      <c r="J15" s="72"/>
      <c r="K15" s="79">
        <f>IFERROR(VLOOKUP(A15,入力シート!$A$14:$B$1048576,2,0),0)</f>
        <v>0</v>
      </c>
      <c r="L15" s="80" t="e">
        <f t="shared" si="3"/>
        <v>#N/A</v>
      </c>
      <c r="M15" s="34"/>
      <c r="N15" s="34"/>
      <c r="O15" s="34"/>
      <c r="P15" s="35"/>
      <c r="Q15" s="185">
        <f>米国株!E162</f>
        <v>0</v>
      </c>
    </row>
    <row r="16" spans="1:18" ht="15">
      <c r="A16" s="77">
        <v>46254</v>
      </c>
      <c r="B16" s="279" t="s">
        <v>289</v>
      </c>
      <c r="C16" s="82" t="e">
        <f>IF(L16&gt;0,L16-SUM(K4:K16)-'7月'!K38,NA())</f>
        <v>#N/A</v>
      </c>
      <c r="D16" s="30" t="e">
        <f t="shared" si="4"/>
        <v>#N/A</v>
      </c>
      <c r="E16" s="31" t="e">
        <f t="shared" si="5"/>
        <v>#N/A</v>
      </c>
      <c r="F16" s="30" t="e">
        <f t="shared" si="0"/>
        <v>#N/A</v>
      </c>
      <c r="G16" s="31" t="e">
        <f t="shared" si="6"/>
        <v>#N/A</v>
      </c>
      <c r="H16" s="30" t="e">
        <f t="shared" si="1"/>
        <v>#N/A</v>
      </c>
      <c r="I16" s="31" t="e">
        <f t="shared" si="2"/>
        <v>#N/A</v>
      </c>
      <c r="J16" s="72"/>
      <c r="K16" s="79">
        <f>IFERROR(VLOOKUP(A16,入力シート!$A$14:$B$1048576,2,0),0)</f>
        <v>0</v>
      </c>
      <c r="L16" s="80" t="e">
        <f t="shared" si="3"/>
        <v>#N/A</v>
      </c>
      <c r="M16" s="34"/>
      <c r="N16" s="34"/>
      <c r="O16" s="34"/>
      <c r="P16" s="35"/>
      <c r="Q16" s="185">
        <f>米国株!E163</f>
        <v>0</v>
      </c>
    </row>
    <row r="17" spans="1:17" ht="15">
      <c r="A17" s="77">
        <v>46255</v>
      </c>
      <c r="B17" s="279" t="s">
        <v>292</v>
      </c>
      <c r="C17" s="82" t="e">
        <f>IF(L17&gt;0,L17-SUM(K4:K17)-'7月'!K38,NA())</f>
        <v>#N/A</v>
      </c>
      <c r="D17" s="30" t="e">
        <f t="shared" si="4"/>
        <v>#N/A</v>
      </c>
      <c r="E17" s="31" t="e">
        <f t="shared" si="5"/>
        <v>#N/A</v>
      </c>
      <c r="F17" s="30" t="e">
        <f t="shared" si="0"/>
        <v>#N/A</v>
      </c>
      <c r="G17" s="31" t="e">
        <f t="shared" si="6"/>
        <v>#N/A</v>
      </c>
      <c r="H17" s="30" t="e">
        <f t="shared" si="1"/>
        <v>#N/A</v>
      </c>
      <c r="I17" s="31" t="e">
        <f t="shared" si="2"/>
        <v>#N/A</v>
      </c>
      <c r="J17" s="72"/>
      <c r="K17" s="79">
        <f>IFERROR(VLOOKUP(A17,入力シート!$A$14:$B$1048576,2,0),0)</f>
        <v>0</v>
      </c>
      <c r="L17" s="80" t="e">
        <f t="shared" si="3"/>
        <v>#N/A</v>
      </c>
      <c r="M17" s="34"/>
      <c r="N17" s="34"/>
      <c r="O17" s="34"/>
      <c r="P17" s="35"/>
      <c r="Q17" s="185">
        <f>米国株!E164</f>
        <v>0</v>
      </c>
    </row>
    <row r="18" spans="1:17" ht="15">
      <c r="A18" s="77">
        <v>46258</v>
      </c>
      <c r="B18" s="279" t="s">
        <v>772</v>
      </c>
      <c r="C18" s="82" t="e">
        <f>IF(L18&gt;0,L18-SUM(K4:K18)-'7月'!K38,NA())</f>
        <v>#N/A</v>
      </c>
      <c r="D18" s="30" t="e">
        <f>C18-C17</f>
        <v>#N/A</v>
      </c>
      <c r="E18" s="31" t="e">
        <f>D18/C17</f>
        <v>#N/A</v>
      </c>
      <c r="F18" s="30" t="e">
        <f t="shared" si="0"/>
        <v>#N/A</v>
      </c>
      <c r="G18" s="31" t="e">
        <f t="shared" si="6"/>
        <v>#N/A</v>
      </c>
      <c r="H18" s="30" t="e">
        <f t="shared" si="1"/>
        <v>#N/A</v>
      </c>
      <c r="I18" s="31" t="e">
        <f t="shared" si="2"/>
        <v>#N/A</v>
      </c>
      <c r="J18" s="72"/>
      <c r="K18" s="79">
        <f>IFERROR(VLOOKUP(A18,入力シート!$A$14:$B$1048576,2,0),0)</f>
        <v>0</v>
      </c>
      <c r="L18" s="80" t="e">
        <f t="shared" si="3"/>
        <v>#N/A</v>
      </c>
      <c r="M18" s="34"/>
      <c r="N18" s="34"/>
      <c r="O18" s="34"/>
      <c r="P18" s="35"/>
      <c r="Q18" s="185">
        <f>米国株!E165</f>
        <v>0</v>
      </c>
    </row>
    <row r="19" spans="1:17" ht="15">
      <c r="A19" s="77">
        <v>46259</v>
      </c>
      <c r="B19" s="279" t="s">
        <v>409</v>
      </c>
      <c r="C19" s="82" t="e">
        <f>IF(L19&gt;0,L19-SUM(K4:K19)-'7月'!K38,NA())</f>
        <v>#N/A</v>
      </c>
      <c r="D19" s="30" t="e">
        <f t="shared" si="4"/>
        <v>#N/A</v>
      </c>
      <c r="E19" s="31" t="e">
        <f t="shared" si="5"/>
        <v>#N/A</v>
      </c>
      <c r="F19" s="30" t="e">
        <f t="shared" si="0"/>
        <v>#N/A</v>
      </c>
      <c r="G19" s="31" t="e">
        <f t="shared" si="6"/>
        <v>#N/A</v>
      </c>
      <c r="H19" s="30" t="e">
        <f t="shared" si="1"/>
        <v>#N/A</v>
      </c>
      <c r="I19" s="31" t="e">
        <f t="shared" si="2"/>
        <v>#N/A</v>
      </c>
      <c r="J19" s="72"/>
      <c r="K19" s="79">
        <f>IFERROR(VLOOKUP(A19,入力シート!$A$14:$B$1048576,2,0),0)</f>
        <v>0</v>
      </c>
      <c r="L19" s="80" t="e">
        <f t="shared" si="3"/>
        <v>#N/A</v>
      </c>
      <c r="M19" s="34"/>
      <c r="N19" s="34"/>
      <c r="O19" s="34"/>
      <c r="P19" s="35"/>
      <c r="Q19" s="185">
        <f>米国株!E166</f>
        <v>0</v>
      </c>
    </row>
    <row r="20" spans="1:17" ht="15">
      <c r="A20" s="77">
        <v>46260</v>
      </c>
      <c r="B20" s="279" t="s">
        <v>410</v>
      </c>
      <c r="C20" s="82" t="e">
        <f>IF(L20&gt;0,L20-SUM(K4:K20)-'7月'!K38,NA())</f>
        <v>#N/A</v>
      </c>
      <c r="D20" s="30" t="e">
        <f t="shared" si="4"/>
        <v>#N/A</v>
      </c>
      <c r="E20" s="31" t="e">
        <f t="shared" si="5"/>
        <v>#N/A</v>
      </c>
      <c r="F20" s="30" t="e">
        <f t="shared" si="0"/>
        <v>#N/A</v>
      </c>
      <c r="G20" s="31" t="e">
        <f t="shared" si="6"/>
        <v>#N/A</v>
      </c>
      <c r="H20" s="30" t="e">
        <f t="shared" si="1"/>
        <v>#N/A</v>
      </c>
      <c r="I20" s="31" t="e">
        <f t="shared" si="2"/>
        <v>#N/A</v>
      </c>
      <c r="J20" s="72"/>
      <c r="K20" s="79">
        <f>IFERROR(VLOOKUP(A20,入力シート!$A$14:$B$1048576,2,0),0)</f>
        <v>0</v>
      </c>
      <c r="L20" s="80" t="e">
        <f t="shared" si="3"/>
        <v>#N/A</v>
      </c>
      <c r="M20" s="34"/>
      <c r="N20" s="34"/>
      <c r="O20" s="34"/>
      <c r="P20" s="35"/>
      <c r="Q20" s="185">
        <f>米国株!E167</f>
        <v>0</v>
      </c>
    </row>
    <row r="21" spans="1:17" ht="15">
      <c r="A21" s="77">
        <v>46261</v>
      </c>
      <c r="B21" s="279" t="s">
        <v>290</v>
      </c>
      <c r="C21" s="82" t="e">
        <f>IF(L21&gt;0,L21-SUM(K4:K21)-'7月'!K38,NA())</f>
        <v>#N/A</v>
      </c>
      <c r="D21" s="30" t="e">
        <f t="shared" si="4"/>
        <v>#N/A</v>
      </c>
      <c r="E21" s="31" t="e">
        <f t="shared" si="5"/>
        <v>#N/A</v>
      </c>
      <c r="F21" s="30" t="e">
        <f>C21-$C$3</f>
        <v>#N/A</v>
      </c>
      <c r="G21" s="31" t="e">
        <f t="shared" si="6"/>
        <v>#N/A</v>
      </c>
      <c r="H21" s="30" t="e">
        <f t="shared" si="1"/>
        <v>#N/A</v>
      </c>
      <c r="I21" s="31" t="e">
        <f t="shared" si="2"/>
        <v>#N/A</v>
      </c>
      <c r="J21" s="72"/>
      <c r="K21" s="79">
        <f>IFERROR(VLOOKUP(A21,入力シート!$A$14:$B$1048576,2,0),0)</f>
        <v>0</v>
      </c>
      <c r="L21" s="80" t="e">
        <f t="shared" si="3"/>
        <v>#N/A</v>
      </c>
      <c r="M21" s="34"/>
      <c r="N21" s="34"/>
      <c r="O21" s="34"/>
      <c r="P21" s="35"/>
      <c r="Q21" s="185">
        <f>米国株!E168</f>
        <v>0</v>
      </c>
    </row>
    <row r="22" spans="1:17" ht="15">
      <c r="A22" s="77">
        <v>46262</v>
      </c>
      <c r="B22" s="279" t="s">
        <v>293</v>
      </c>
      <c r="C22" s="82" t="e">
        <f>IF(L22&gt;0,L22-SUM(K4:K22)-'7月'!K38,NA())</f>
        <v>#N/A</v>
      </c>
      <c r="D22" s="30" t="e">
        <f>C22-C21</f>
        <v>#N/A</v>
      </c>
      <c r="E22" s="31" t="e">
        <f>D22/C21</f>
        <v>#N/A</v>
      </c>
      <c r="F22" s="30" t="e">
        <f t="shared" si="0"/>
        <v>#N/A</v>
      </c>
      <c r="G22" s="31" t="e">
        <f t="shared" si="6"/>
        <v>#N/A</v>
      </c>
      <c r="H22" s="30" t="e">
        <f t="shared" si="1"/>
        <v>#N/A</v>
      </c>
      <c r="I22" s="31" t="e">
        <f>H22/$C$2</f>
        <v>#N/A</v>
      </c>
      <c r="J22" s="72"/>
      <c r="K22" s="79">
        <f>IFERROR(VLOOKUP(A22,入力シート!$A$14:$B$1048576,2,0),0)</f>
        <v>0</v>
      </c>
      <c r="L22" s="80" t="e">
        <f t="shared" si="3"/>
        <v>#N/A</v>
      </c>
      <c r="M22" s="34"/>
      <c r="N22" s="34"/>
      <c r="O22" s="34"/>
      <c r="P22" s="35"/>
      <c r="Q22" s="185">
        <f>米国株!E169</f>
        <v>0</v>
      </c>
    </row>
    <row r="23" spans="1:17" ht="15">
      <c r="A23" s="77">
        <v>46265</v>
      </c>
      <c r="B23" s="279" t="s">
        <v>773</v>
      </c>
      <c r="C23" s="82" t="e">
        <f>IF(L23&gt;0,L23-SUM(K4:K23)-'7月'!K38,NA())</f>
        <v>#N/A</v>
      </c>
      <c r="D23" s="30" t="e">
        <f>C23-C22</f>
        <v>#N/A</v>
      </c>
      <c r="E23" s="31" t="e">
        <f>D23/C22</f>
        <v>#N/A</v>
      </c>
      <c r="F23" s="30" t="e">
        <f t="shared" si="0"/>
        <v>#N/A</v>
      </c>
      <c r="G23" s="31" t="e">
        <f t="shared" si="6"/>
        <v>#N/A</v>
      </c>
      <c r="H23" s="30" t="e">
        <f t="shared" si="1"/>
        <v>#N/A</v>
      </c>
      <c r="I23" s="31" t="e">
        <f>H23/$C$2</f>
        <v>#N/A</v>
      </c>
      <c r="J23" s="72"/>
      <c r="K23" s="79">
        <f>IFERROR(VLOOKUP(A23,入力シート!$A$14:$B$1048576,2,0),0)</f>
        <v>0</v>
      </c>
      <c r="L23" s="80" t="e">
        <f t="shared" si="3"/>
        <v>#N/A</v>
      </c>
      <c r="M23" s="34"/>
      <c r="N23" s="34"/>
      <c r="O23" s="34"/>
      <c r="P23" s="35"/>
      <c r="Q23" s="185">
        <f>米国株!E170</f>
        <v>0</v>
      </c>
    </row>
    <row r="24" spans="1:17" ht="15" hidden="1">
      <c r="A24" s="77">
        <v>46235</v>
      </c>
      <c r="B24" s="135"/>
      <c r="C24" s="146" t="e">
        <f>C3</f>
        <v>#N/A</v>
      </c>
      <c r="D24" s="146" t="e">
        <f>'7月'!D25</f>
        <v>#N/A</v>
      </c>
      <c r="E24" s="146" t="e">
        <f>'7月'!E25</f>
        <v>#N/A</v>
      </c>
      <c r="F24" s="146" t="e">
        <f>'7月'!F25</f>
        <v>#N/A</v>
      </c>
      <c r="G24" s="146" t="e">
        <f>'7月'!G25</f>
        <v>#N/A</v>
      </c>
      <c r="H24" s="146" t="e">
        <f>'7月'!H25</f>
        <v>#N/A</v>
      </c>
      <c r="I24" s="146" t="e">
        <f>'7月'!I25</f>
        <v>#N/A</v>
      </c>
      <c r="J24" s="72"/>
      <c r="K24" s="79"/>
      <c r="L24" s="146" t="e">
        <f>'7月'!L25</f>
        <v>#N/A</v>
      </c>
      <c r="M24" s="34"/>
      <c r="N24" s="34"/>
      <c r="O24" s="34"/>
      <c r="P24" s="35"/>
      <c r="Q24" s="185"/>
    </row>
    <row r="25" spans="1:17" ht="15" hidden="1">
      <c r="A25" s="77">
        <v>46236</v>
      </c>
      <c r="B25" s="135"/>
      <c r="C25" s="146" t="e">
        <f>C24</f>
        <v>#N/A</v>
      </c>
      <c r="D25" s="146" t="e">
        <f t="shared" ref="D25:I25" si="7">D24</f>
        <v>#N/A</v>
      </c>
      <c r="E25" s="146" t="e">
        <f t="shared" si="7"/>
        <v>#N/A</v>
      </c>
      <c r="F25" s="146" t="e">
        <f t="shared" si="7"/>
        <v>#N/A</v>
      </c>
      <c r="G25" s="146" t="e">
        <f t="shared" si="7"/>
        <v>#N/A</v>
      </c>
      <c r="H25" s="146" t="e">
        <f t="shared" si="7"/>
        <v>#N/A</v>
      </c>
      <c r="I25" s="146" t="e">
        <f t="shared" si="7"/>
        <v>#N/A</v>
      </c>
      <c r="J25" s="72"/>
      <c r="K25" s="79"/>
      <c r="L25" s="146" t="e">
        <f>L24</f>
        <v>#N/A</v>
      </c>
      <c r="M25" s="34"/>
      <c r="N25" s="34"/>
      <c r="O25" s="34"/>
      <c r="P25" s="35"/>
      <c r="Q25" s="185"/>
    </row>
    <row r="26" spans="1:17" ht="15" hidden="1">
      <c r="A26" s="77">
        <v>46242</v>
      </c>
      <c r="B26" s="178"/>
      <c r="C26" s="146" t="e">
        <f>C8</f>
        <v>#N/A</v>
      </c>
      <c r="D26" s="146" t="e">
        <f t="shared" ref="D26:I26" si="8">D8</f>
        <v>#N/A</v>
      </c>
      <c r="E26" s="146" t="e">
        <f t="shared" si="8"/>
        <v>#N/A</v>
      </c>
      <c r="F26" s="146" t="e">
        <f t="shared" si="8"/>
        <v>#N/A</v>
      </c>
      <c r="G26" s="146" t="e">
        <f t="shared" si="8"/>
        <v>#N/A</v>
      </c>
      <c r="H26" s="146" t="e">
        <f t="shared" si="8"/>
        <v>#N/A</v>
      </c>
      <c r="I26" s="146" t="e">
        <f t="shared" si="8"/>
        <v>#N/A</v>
      </c>
      <c r="J26" s="72"/>
      <c r="K26" s="79"/>
      <c r="L26" s="146" t="e">
        <f>L8</f>
        <v>#N/A</v>
      </c>
      <c r="M26" s="34"/>
      <c r="N26" s="34"/>
      <c r="O26" s="34"/>
      <c r="P26" s="35"/>
      <c r="Q26" s="187"/>
    </row>
    <row r="27" spans="1:17" ht="15" hidden="1">
      <c r="A27" s="77">
        <v>46243</v>
      </c>
      <c r="B27" s="178"/>
      <c r="C27" s="146" t="e">
        <f>C26</f>
        <v>#N/A</v>
      </c>
      <c r="D27" s="146" t="e">
        <f t="shared" ref="D27:I27" si="9">D26</f>
        <v>#N/A</v>
      </c>
      <c r="E27" s="146" t="e">
        <f t="shared" si="9"/>
        <v>#N/A</v>
      </c>
      <c r="F27" s="146" t="e">
        <f t="shared" si="9"/>
        <v>#N/A</v>
      </c>
      <c r="G27" s="146" t="e">
        <f t="shared" si="9"/>
        <v>#N/A</v>
      </c>
      <c r="H27" s="146" t="e">
        <f t="shared" si="9"/>
        <v>#N/A</v>
      </c>
      <c r="I27" s="146" t="e">
        <f t="shared" si="9"/>
        <v>#N/A</v>
      </c>
      <c r="J27" s="72"/>
      <c r="K27" s="79"/>
      <c r="L27" s="146" t="e">
        <f>L26</f>
        <v>#N/A</v>
      </c>
      <c r="M27" s="34"/>
      <c r="N27" s="34"/>
      <c r="O27" s="34"/>
      <c r="P27" s="35"/>
      <c r="Q27" s="187"/>
    </row>
    <row r="28" spans="1:17" ht="15" hidden="1">
      <c r="A28" s="77">
        <v>46245</v>
      </c>
      <c r="B28" s="178"/>
      <c r="C28" s="146" t="e">
        <f>C9</f>
        <v>#N/A</v>
      </c>
      <c r="D28" s="146" t="e">
        <f t="shared" ref="D28:I28" si="10">D9</f>
        <v>#N/A</v>
      </c>
      <c r="E28" s="146" t="e">
        <f t="shared" si="10"/>
        <v>#N/A</v>
      </c>
      <c r="F28" s="146" t="e">
        <f t="shared" si="10"/>
        <v>#N/A</v>
      </c>
      <c r="G28" s="146" t="e">
        <f t="shared" si="10"/>
        <v>#N/A</v>
      </c>
      <c r="H28" s="146" t="e">
        <f t="shared" si="10"/>
        <v>#N/A</v>
      </c>
      <c r="I28" s="146" t="e">
        <f t="shared" si="10"/>
        <v>#N/A</v>
      </c>
      <c r="J28" s="72"/>
      <c r="K28" s="79"/>
      <c r="L28" s="146" t="e">
        <f>L9</f>
        <v>#N/A</v>
      </c>
      <c r="M28" s="34"/>
      <c r="N28" s="34"/>
      <c r="O28" s="34"/>
      <c r="P28" s="35"/>
      <c r="Q28" s="187"/>
    </row>
    <row r="29" spans="1:17" ht="15" hidden="1">
      <c r="A29" s="77">
        <v>46249</v>
      </c>
      <c r="B29" s="178"/>
      <c r="C29" s="146" t="e">
        <f>C12</f>
        <v>#N/A</v>
      </c>
      <c r="D29" s="146" t="e">
        <f t="shared" ref="D29:I29" si="11">D12</f>
        <v>#N/A</v>
      </c>
      <c r="E29" s="146" t="e">
        <f t="shared" si="11"/>
        <v>#N/A</v>
      </c>
      <c r="F29" s="146" t="e">
        <f t="shared" si="11"/>
        <v>#N/A</v>
      </c>
      <c r="G29" s="146" t="e">
        <f t="shared" si="11"/>
        <v>#N/A</v>
      </c>
      <c r="H29" s="146" t="e">
        <f t="shared" si="11"/>
        <v>#N/A</v>
      </c>
      <c r="I29" s="146" t="e">
        <f t="shared" si="11"/>
        <v>#N/A</v>
      </c>
      <c r="J29" s="72"/>
      <c r="K29" s="79"/>
      <c r="L29" s="146" t="e">
        <f>L12</f>
        <v>#N/A</v>
      </c>
      <c r="M29" s="34"/>
      <c r="N29" s="34"/>
      <c r="O29" s="34"/>
      <c r="P29" s="35"/>
      <c r="Q29" s="187"/>
    </row>
    <row r="30" spans="1:17" ht="15" hidden="1">
      <c r="A30" s="77">
        <v>46250</v>
      </c>
      <c r="B30" s="178"/>
      <c r="C30" s="146" t="e">
        <f>C29</f>
        <v>#N/A</v>
      </c>
      <c r="D30" s="146" t="e">
        <f t="shared" ref="D30:I30" si="12">D29</f>
        <v>#N/A</v>
      </c>
      <c r="E30" s="146" t="e">
        <f t="shared" si="12"/>
        <v>#N/A</v>
      </c>
      <c r="F30" s="146" t="e">
        <f t="shared" si="12"/>
        <v>#N/A</v>
      </c>
      <c r="G30" s="146" t="e">
        <f t="shared" si="12"/>
        <v>#N/A</v>
      </c>
      <c r="H30" s="146" t="e">
        <f t="shared" si="12"/>
        <v>#N/A</v>
      </c>
      <c r="I30" s="146" t="e">
        <f t="shared" si="12"/>
        <v>#N/A</v>
      </c>
      <c r="J30" s="72"/>
      <c r="K30" s="79"/>
      <c r="L30" s="146" t="e">
        <f>L29</f>
        <v>#N/A</v>
      </c>
      <c r="M30" s="34"/>
      <c r="N30" s="34"/>
      <c r="O30" s="34"/>
      <c r="P30" s="35"/>
      <c r="Q30" s="187"/>
    </row>
    <row r="31" spans="1:17" ht="15" hidden="1">
      <c r="A31" s="77">
        <v>46256</v>
      </c>
      <c r="B31" s="178"/>
      <c r="C31" s="146" t="e">
        <f>C17</f>
        <v>#N/A</v>
      </c>
      <c r="D31" s="146" t="e">
        <f t="shared" ref="D31:I31" si="13">D17</f>
        <v>#N/A</v>
      </c>
      <c r="E31" s="146" t="e">
        <f t="shared" si="13"/>
        <v>#N/A</v>
      </c>
      <c r="F31" s="146" t="e">
        <f t="shared" si="13"/>
        <v>#N/A</v>
      </c>
      <c r="G31" s="146" t="e">
        <f t="shared" si="13"/>
        <v>#N/A</v>
      </c>
      <c r="H31" s="146" t="e">
        <f t="shared" si="13"/>
        <v>#N/A</v>
      </c>
      <c r="I31" s="146" t="e">
        <f t="shared" si="13"/>
        <v>#N/A</v>
      </c>
      <c r="J31" s="72"/>
      <c r="K31" s="79"/>
      <c r="L31" s="146" t="e">
        <f>L17</f>
        <v>#N/A</v>
      </c>
      <c r="M31" s="34"/>
      <c r="N31" s="34"/>
      <c r="O31" s="34"/>
      <c r="P31" s="35"/>
      <c r="Q31" s="187"/>
    </row>
    <row r="32" spans="1:17" ht="15" hidden="1">
      <c r="A32" s="77">
        <v>46257</v>
      </c>
      <c r="B32" s="178"/>
      <c r="C32" s="146" t="e">
        <f>C31</f>
        <v>#N/A</v>
      </c>
      <c r="D32" s="146" t="e">
        <f t="shared" ref="D32:I32" si="14">D31</f>
        <v>#N/A</v>
      </c>
      <c r="E32" s="146" t="e">
        <f t="shared" si="14"/>
        <v>#N/A</v>
      </c>
      <c r="F32" s="146" t="e">
        <f t="shared" si="14"/>
        <v>#N/A</v>
      </c>
      <c r="G32" s="146" t="e">
        <f t="shared" si="14"/>
        <v>#N/A</v>
      </c>
      <c r="H32" s="146" t="e">
        <f t="shared" si="14"/>
        <v>#N/A</v>
      </c>
      <c r="I32" s="146" t="e">
        <f t="shared" si="14"/>
        <v>#N/A</v>
      </c>
      <c r="J32" s="72"/>
      <c r="K32" s="79"/>
      <c r="L32" s="146" t="e">
        <f>L31</f>
        <v>#N/A</v>
      </c>
      <c r="M32" s="34"/>
      <c r="N32" s="34"/>
      <c r="O32" s="34"/>
      <c r="P32" s="35"/>
      <c r="Q32" s="187"/>
    </row>
    <row r="33" spans="1:24" ht="15" hidden="1">
      <c r="A33" s="77">
        <v>46263</v>
      </c>
      <c r="B33" s="178"/>
      <c r="C33" s="146" t="e">
        <f>C22</f>
        <v>#N/A</v>
      </c>
      <c r="D33" s="146" t="e">
        <f t="shared" ref="D33:H33" si="15">D22</f>
        <v>#N/A</v>
      </c>
      <c r="E33" s="146" t="e">
        <f t="shared" si="15"/>
        <v>#N/A</v>
      </c>
      <c r="F33" s="146" t="e">
        <f t="shared" si="15"/>
        <v>#N/A</v>
      </c>
      <c r="G33" s="146" t="e">
        <f t="shared" si="15"/>
        <v>#N/A</v>
      </c>
      <c r="H33" s="146" t="e">
        <f t="shared" si="15"/>
        <v>#N/A</v>
      </c>
      <c r="I33" s="285" t="e">
        <f>I22</f>
        <v>#N/A</v>
      </c>
      <c r="J33" s="72"/>
      <c r="K33" s="79"/>
      <c r="L33" s="146" t="e">
        <f>L22</f>
        <v>#N/A</v>
      </c>
      <c r="M33" s="34"/>
      <c r="N33" s="34"/>
      <c r="O33" s="34"/>
      <c r="P33" s="35"/>
      <c r="Q33" s="187"/>
    </row>
    <row r="34" spans="1:24" ht="15" hidden="1">
      <c r="A34" s="77">
        <v>46264</v>
      </c>
      <c r="B34" s="178"/>
      <c r="C34" s="146" t="e">
        <f>C33</f>
        <v>#N/A</v>
      </c>
      <c r="D34" s="146" t="e">
        <f t="shared" ref="D34:H34" si="16">D33</f>
        <v>#N/A</v>
      </c>
      <c r="E34" s="146" t="e">
        <f t="shared" si="16"/>
        <v>#N/A</v>
      </c>
      <c r="F34" s="146" t="e">
        <f t="shared" si="16"/>
        <v>#N/A</v>
      </c>
      <c r="G34" s="146" t="e">
        <f t="shared" si="16"/>
        <v>#N/A</v>
      </c>
      <c r="H34" s="146" t="e">
        <f t="shared" si="16"/>
        <v>#N/A</v>
      </c>
      <c r="I34" s="146" t="e">
        <f>I33</f>
        <v>#N/A</v>
      </c>
      <c r="J34" s="72"/>
      <c r="K34" s="79"/>
      <c r="L34" s="146" t="e">
        <f>L33</f>
        <v>#N/A</v>
      </c>
      <c r="M34" s="34"/>
      <c r="N34" s="34"/>
      <c r="O34" s="34"/>
      <c r="P34" s="35"/>
      <c r="Q34" s="187"/>
    </row>
    <row r="35" spans="1:24">
      <c r="A35" s="77"/>
      <c r="B35" s="77"/>
      <c r="C35" s="77"/>
      <c r="D35" s="77"/>
      <c r="E35" s="77"/>
      <c r="F35" s="77"/>
      <c r="G35" s="77"/>
      <c r="H35" s="77"/>
      <c r="I35" s="77"/>
      <c r="J35" s="77"/>
      <c r="K35" s="77"/>
      <c r="L35" s="77"/>
      <c r="M35" s="77"/>
      <c r="N35" s="77"/>
      <c r="O35" s="77"/>
      <c r="P35" s="77"/>
      <c r="Q35" s="77"/>
      <c r="R35" s="184"/>
    </row>
    <row r="36" spans="1:24" ht="14.1" thickBot="1">
      <c r="A36" s="77"/>
      <c r="B36" s="77"/>
      <c r="C36" s="77"/>
      <c r="D36" s="77"/>
      <c r="E36" s="77"/>
      <c r="F36" s="77"/>
      <c r="G36" s="77"/>
      <c r="H36" s="77"/>
      <c r="I36" s="77"/>
      <c r="J36" s="77"/>
      <c r="K36" s="77"/>
      <c r="L36" s="77"/>
      <c r="M36" s="77"/>
      <c r="N36" s="77"/>
      <c r="O36" s="77"/>
      <c r="P36" s="77"/>
      <c r="Q36" s="77"/>
      <c r="R36" s="184"/>
    </row>
    <row r="37" spans="1:24" ht="16.8" thickBot="1">
      <c r="A37" s="77"/>
      <c r="B37" s="85"/>
      <c r="C37" s="80"/>
      <c r="D37" s="17"/>
      <c r="E37" s="23"/>
      <c r="F37" s="17"/>
      <c r="G37" s="23"/>
      <c r="H37" s="17"/>
      <c r="I37" s="23"/>
      <c r="J37" s="72"/>
      <c r="K37" s="80"/>
      <c r="L37" s="302" t="s">
        <v>735</v>
      </c>
      <c r="M37" s="303"/>
      <c r="N37" s="300">
        <f>K38</f>
        <v>0</v>
      </c>
      <c r="O37" s="301"/>
      <c r="P37" s="86"/>
      <c r="Q37" s="86"/>
    </row>
    <row r="38" spans="1:24">
      <c r="A38" s="87"/>
      <c r="B38" s="88"/>
      <c r="C38" s="89"/>
      <c r="D38" s="1"/>
      <c r="E38" s="2"/>
      <c r="F38" s="1"/>
      <c r="G38" s="1"/>
      <c r="H38" s="88"/>
      <c r="K38" s="143">
        <f>SUM(K4:K37)+'7月'!K38</f>
        <v>0</v>
      </c>
      <c r="L38" s="38"/>
      <c r="M38" s="38"/>
      <c r="N38" s="38"/>
      <c r="O38" s="38"/>
      <c r="P38" s="38"/>
      <c r="Q38" s="38"/>
    </row>
    <row r="39" spans="1:24">
      <c r="A39" s="87"/>
      <c r="B39" s="88"/>
      <c r="C39" s="107" t="s">
        <v>125</v>
      </c>
      <c r="D39" s="108"/>
      <c r="E39" s="104"/>
      <c r="F39" s="103"/>
      <c r="G39" s="191">
        <f ca="1">TODAY()</f>
        <v>46026</v>
      </c>
      <c r="H39" s="110"/>
      <c r="I39" s="111"/>
      <c r="J39" s="111"/>
      <c r="L39" s="107" t="s">
        <v>123</v>
      </c>
      <c r="M39" s="38"/>
      <c r="N39" s="38"/>
      <c r="O39" s="38"/>
      <c r="P39" s="38"/>
      <c r="Q39" s="38"/>
    </row>
    <row r="40" spans="1:24" ht="17.399999999999999">
      <c r="A40" s="87"/>
      <c r="C40" s="38"/>
      <c r="D40" s="40" t="s">
        <v>1</v>
      </c>
      <c r="E40" s="293">
        <f ca="1">IF(G39&gt;DATE(2026,8,31),DATE(2026,8,31),TODAY())</f>
        <v>46026</v>
      </c>
      <c r="F40" s="293"/>
      <c r="G40" s="293"/>
      <c r="L40" s="38"/>
      <c r="M40" s="38"/>
      <c r="N40" s="38"/>
      <c r="O40" s="38"/>
      <c r="P40" s="38"/>
      <c r="Q40" s="38"/>
    </row>
    <row r="41" spans="1:24" ht="14.1" thickBot="1">
      <c r="B41" s="53"/>
      <c r="C41" s="90"/>
      <c r="K41" s="53"/>
      <c r="L41" s="90"/>
    </row>
    <row r="42" spans="1:24" ht="14.25" customHeight="1">
      <c r="B42" s="53"/>
      <c r="C42" s="296" t="s">
        <v>736</v>
      </c>
      <c r="D42" s="297"/>
      <c r="E42" s="297"/>
      <c r="F42" s="297"/>
      <c r="G42" s="158"/>
      <c r="H42" s="159"/>
      <c r="I42" s="160"/>
      <c r="J42" s="41"/>
      <c r="K42" s="53"/>
      <c r="L42" s="39"/>
      <c r="M42" s="39"/>
      <c r="N42" s="59"/>
      <c r="O42" s="39"/>
      <c r="P42" s="39"/>
      <c r="Q42" s="39"/>
      <c r="R42" s="182"/>
      <c r="S42" s="41"/>
    </row>
    <row r="43" spans="1:24" ht="14.25" customHeight="1">
      <c r="B43" s="53"/>
      <c r="C43" s="298"/>
      <c r="D43" s="299"/>
      <c r="E43" s="299"/>
      <c r="F43" s="299"/>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46026</v>
      </c>
      <c r="Q57" s="39"/>
      <c r="R57" s="182"/>
      <c r="S57" s="41"/>
    </row>
    <row r="58" spans="3:21" ht="17.399999999999999">
      <c r="C58" s="165"/>
      <c r="D58" s="162"/>
      <c r="E58" s="161"/>
      <c r="F58" s="162"/>
      <c r="G58" s="162"/>
      <c r="H58" s="163"/>
      <c r="I58" s="164"/>
      <c r="J58" s="41"/>
      <c r="L58" s="39"/>
      <c r="M58" s="40" t="s">
        <v>1</v>
      </c>
      <c r="N58" s="293">
        <f ca="1">IF(P57&gt;DATE(2026,8,31),DATE(2026,8,31),TODAY())</f>
        <v>46026</v>
      </c>
      <c r="O58" s="293"/>
      <c r="P58" s="293"/>
      <c r="Q58" s="41"/>
      <c r="R58" s="182"/>
      <c r="S58" s="41"/>
    </row>
    <row r="59" spans="3:21" ht="36.9" thickBot="1">
      <c r="C59" s="165"/>
      <c r="D59" s="289" t="s">
        <v>5</v>
      </c>
      <c r="E59" s="290"/>
      <c r="F59" s="304" t="e">
        <f ca="1">VLOOKUP($E$40,$A$4:$H$37,3,0)</f>
        <v>#N/A</v>
      </c>
      <c r="G59" s="305"/>
      <c r="H59" s="305"/>
      <c r="I59" s="306"/>
      <c r="J59" s="41"/>
      <c r="L59" s="39"/>
      <c r="M59" s="40" t="s">
        <v>5</v>
      </c>
      <c r="N59" s="310" t="e">
        <f ca="1">VLOOKUP($N$58,$A$4:$L$40,12,0)</f>
        <v>#N/A</v>
      </c>
      <c r="O59" s="310"/>
      <c r="P59" s="310"/>
      <c r="Q59" s="41"/>
      <c r="R59" s="182"/>
      <c r="S59" s="41"/>
    </row>
    <row r="60" spans="3:21" ht="17.399999999999999">
      <c r="C60" s="166"/>
      <c r="D60" s="287" t="s">
        <v>147</v>
      </c>
      <c r="E60" s="288"/>
      <c r="F60" s="153"/>
      <c r="G60" s="294" t="e">
        <f ca="1">VLOOKUP($E$40,$A$4:$H$37,4,0)</f>
        <v>#N/A</v>
      </c>
      <c r="H60" s="294"/>
      <c r="I60" s="167" t="e">
        <f ca="1">VLOOKUP($E$40,$A$4:$H$37,5,0)</f>
        <v>#N/A</v>
      </c>
      <c r="J60" s="41"/>
      <c r="L60" s="39"/>
      <c r="M60" s="39"/>
      <c r="N60" s="39"/>
      <c r="O60" s="39"/>
      <c r="P60" s="39"/>
      <c r="Q60" s="39"/>
      <c r="R60" s="182"/>
      <c r="S60" s="41"/>
    </row>
    <row r="61" spans="3:21" ht="17.399999999999999">
      <c r="C61" s="165"/>
      <c r="D61" s="289" t="s">
        <v>69</v>
      </c>
      <c r="E61" s="290"/>
      <c r="F61" s="151"/>
      <c r="G61" s="295" t="e">
        <f ca="1">VLOOKUP($E$40,$A$4:$H$37,6,0)</f>
        <v>#N/A</v>
      </c>
      <c r="H61" s="295"/>
      <c r="I61" s="168" t="e">
        <f ca="1">VLOOKUP($E$40,$A$4:$H$37,7,0)</f>
        <v>#N/A</v>
      </c>
      <c r="J61" s="41"/>
      <c r="L61" s="39"/>
      <c r="M61" s="39"/>
      <c r="N61" s="39"/>
      <c r="O61" s="39"/>
      <c r="P61" s="39"/>
      <c r="Q61" s="39"/>
      <c r="R61" s="182"/>
      <c r="S61" s="41"/>
    </row>
    <row r="62" spans="3:21" ht="17.399999999999999">
      <c r="C62" s="165"/>
      <c r="D62" s="289" t="s">
        <v>70</v>
      </c>
      <c r="E62" s="290"/>
      <c r="F62" s="151"/>
      <c r="G62" s="295" t="e">
        <f ca="1">VLOOKUP($E$40,$A$4:$H$37,8,0)</f>
        <v>#N/A</v>
      </c>
      <c r="H62" s="295"/>
      <c r="I62" s="168" t="e">
        <f ca="1">VLOOKUP($E$40,$A$4:$I$37,9,0)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46026</v>
      </c>
      <c r="L70" s="38"/>
      <c r="M70" s="38"/>
      <c r="N70" s="38"/>
      <c r="O70" s="38"/>
      <c r="P70" s="38"/>
      <c r="Q70" s="38"/>
    </row>
    <row r="71" spans="2:17" ht="17.399999999999999">
      <c r="C71" s="39"/>
      <c r="D71" s="40" t="s">
        <v>1</v>
      </c>
      <c r="E71" s="293">
        <f ca="1">IF(G70&gt;DATE(2026,8,31),DATE(2026,8,31),TODAY())</f>
        <v>46026</v>
      </c>
      <c r="F71" s="293"/>
      <c r="G71" s="293"/>
      <c r="H71" s="41"/>
      <c r="I71" s="41"/>
      <c r="L71" s="38"/>
      <c r="M71" s="38"/>
      <c r="N71" s="38"/>
      <c r="O71" s="38"/>
      <c r="P71" s="38"/>
      <c r="Q71" s="38"/>
    </row>
    <row r="72" spans="2:17" ht="14.1" thickBot="1">
      <c r="B72" s="49"/>
      <c r="C72" s="58"/>
      <c r="L72" s="38"/>
      <c r="M72" s="38"/>
      <c r="N72" s="38"/>
      <c r="O72" s="38"/>
      <c r="P72" s="38"/>
      <c r="Q72" s="38"/>
    </row>
    <row r="73" spans="2:17" ht="14.25" customHeight="1">
      <c r="B73" s="49"/>
      <c r="C73" s="296" t="s">
        <v>736</v>
      </c>
      <c r="D73" s="297"/>
      <c r="E73" s="297"/>
      <c r="F73" s="297"/>
      <c r="G73" s="158"/>
      <c r="H73" s="159"/>
      <c r="I73" s="160"/>
      <c r="L73" s="38"/>
      <c r="M73" s="38"/>
      <c r="N73" s="38"/>
      <c r="O73" s="38"/>
      <c r="P73" s="38"/>
      <c r="Q73" s="38"/>
    </row>
    <row r="74" spans="2:17" ht="14.25" customHeight="1">
      <c r="B74" s="49"/>
      <c r="C74" s="298"/>
      <c r="D74" s="299"/>
      <c r="E74" s="299"/>
      <c r="F74" s="299"/>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4.1" thickBot="1">
      <c r="C88" s="165"/>
      <c r="D88" s="162"/>
      <c r="E88" s="161"/>
      <c r="F88" s="162"/>
      <c r="G88" s="162"/>
      <c r="H88" s="163"/>
      <c r="I88" s="164"/>
      <c r="L88" s="38"/>
      <c r="M88" s="38"/>
      <c r="N88" s="38"/>
      <c r="O88" s="38"/>
      <c r="P88" s="38"/>
      <c r="Q88" s="38"/>
    </row>
    <row r="89" spans="3:17" ht="17.399999999999999">
      <c r="C89" s="166"/>
      <c r="D89" s="287" t="s">
        <v>6</v>
      </c>
      <c r="E89" s="288"/>
      <c r="F89" s="153"/>
      <c r="G89" s="153"/>
      <c r="H89" s="154" t="e">
        <f ca="1">VLOOKUP($E$71,$A$4:$H$41,5,0)</f>
        <v>#N/A</v>
      </c>
      <c r="I89" s="167"/>
      <c r="L89" s="38"/>
      <c r="M89" s="38"/>
      <c r="N89" s="38"/>
      <c r="O89" s="38"/>
      <c r="P89" s="38"/>
      <c r="Q89" s="38"/>
    </row>
    <row r="90" spans="3:17" ht="17.399999999999999">
      <c r="C90" s="165"/>
      <c r="D90" s="179" t="s">
        <v>69</v>
      </c>
      <c r="E90" s="180"/>
      <c r="F90" s="151"/>
      <c r="G90" s="151"/>
      <c r="H90" s="152" t="e">
        <f ca="1">VLOOKUP($E$71,$A$4:$H$41,7,0)</f>
        <v>#N/A</v>
      </c>
      <c r="I90" s="168"/>
      <c r="J90" s="41"/>
      <c r="L90" s="38"/>
      <c r="M90" s="38"/>
      <c r="N90" s="38"/>
      <c r="O90" s="38"/>
      <c r="P90" s="38"/>
      <c r="Q90" s="38"/>
    </row>
    <row r="91" spans="3:17" ht="17.399999999999999">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Mu0Bw3CSTgFubPhNtwpmH/QN8qInrVUqrOb5Cd/xO4HvqviykBUiml6atd5r1eGJcOlKRZkejbXTw4TK9KWhnQ==" saltValue="d3PPsaU2+HQEZWctC30BUg==" spinCount="100000" sheet="1" objects="1" scenarios="1"/>
  <mergeCells count="18">
    <mergeCell ref="B1:C1"/>
    <mergeCell ref="E40:G40"/>
    <mergeCell ref="N58:P58"/>
    <mergeCell ref="N59:P59"/>
    <mergeCell ref="N37:O37"/>
    <mergeCell ref="L37:M37"/>
    <mergeCell ref="D59:E59"/>
    <mergeCell ref="F59:I59"/>
    <mergeCell ref="C42:F43"/>
    <mergeCell ref="E71:G71"/>
    <mergeCell ref="D89:E89"/>
    <mergeCell ref="D60:E60"/>
    <mergeCell ref="G60:H60"/>
    <mergeCell ref="D61:E61"/>
    <mergeCell ref="G61:H61"/>
    <mergeCell ref="D62:E62"/>
    <mergeCell ref="G62:H62"/>
    <mergeCell ref="C73:F74"/>
  </mergeCells>
  <phoneticPr fontId="1"/>
  <conditionalFormatting sqref="C3">
    <cfRule type="expression" dxfId="462" priority="267">
      <formula>$C$3&gt;0</formula>
    </cfRule>
  </conditionalFormatting>
  <conditionalFormatting sqref="C22:F22">
    <cfRule type="containsErrors" dxfId="461" priority="511">
      <formula>ISERROR(C22)</formula>
    </cfRule>
  </conditionalFormatting>
  <conditionalFormatting sqref="C4:I23 D34:I34">
    <cfRule type="containsErrors" dxfId="460" priority="417">
      <formula>ISERROR(C4)</formula>
    </cfRule>
  </conditionalFormatting>
  <conditionalFormatting sqref="C24:I34">
    <cfRule type="containsErrors" dxfId="459" priority="60">
      <formula>ISERROR(C24)</formula>
    </cfRule>
    <cfRule type="containsErrors" dxfId="458" priority="53">
      <formula>ISERROR(C24)</formula>
    </cfRule>
    <cfRule type="containsErrors" dxfId="457" priority="38">
      <formula>ISERROR(C24)</formula>
    </cfRule>
    <cfRule type="containsErrors" dxfId="456" priority="40">
      <formula>ISERROR(C24)</formula>
    </cfRule>
    <cfRule type="containsErrors" dxfId="455" priority="46">
      <formula>ISERROR(C24)</formula>
    </cfRule>
  </conditionalFormatting>
  <conditionalFormatting sqref="C34:I34 C34:C39 L34:L36">
    <cfRule type="containsErrors" dxfId="454" priority="104">
      <formula>ISERROR(C34)</formula>
    </cfRule>
  </conditionalFormatting>
  <conditionalFormatting sqref="D3">
    <cfRule type="expression" dxfId="453" priority="478">
      <formula>$C$3&gt;0</formula>
    </cfRule>
  </conditionalFormatting>
  <conditionalFormatting sqref="D38:D39">
    <cfRule type="expression" dxfId="452" priority="517">
      <formula>D38*-1=#REF!</formula>
    </cfRule>
  </conditionalFormatting>
  <conditionalFormatting sqref="D38:G39">
    <cfRule type="containsErrors" dxfId="451" priority="182">
      <formula>ISERROR(D38)</formula>
    </cfRule>
  </conditionalFormatting>
  <conditionalFormatting sqref="D35:I37">
    <cfRule type="containsErrors" dxfId="450" priority="471">
      <formula>ISERROR(D35)</formula>
    </cfRule>
  </conditionalFormatting>
  <conditionalFormatting sqref="E4:E37 K4:K37">
    <cfRule type="cellIs" dxfId="449" priority="505" operator="lessThan">
      <formula>0</formula>
    </cfRule>
  </conditionalFormatting>
  <conditionalFormatting sqref="E5:E22 E22:F23 E24:E34 E34:I37 G5:G34 I5:I34 H22:H23 E38:G39">
    <cfRule type="expression" dxfId="448" priority="513">
      <formula>$F5*-1=$C$3</formula>
    </cfRule>
  </conditionalFormatting>
  <conditionalFormatting sqref="E24:E34">
    <cfRule type="containsErrors" dxfId="447" priority="35">
      <formula>ISERROR(E24)</formula>
    </cfRule>
    <cfRule type="cellIs" dxfId="446" priority="52" operator="lessThan">
      <formula>0</formula>
    </cfRule>
    <cfRule type="containsErrors" dxfId="445" priority="36">
      <formula>ISERROR(E24)</formula>
    </cfRule>
    <cfRule type="cellIs" dxfId="444" priority="37" operator="lessThan">
      <formula>0</formula>
    </cfRule>
    <cfRule type="cellIs" dxfId="443" priority="45" operator="lessThan">
      <formula>0</formula>
    </cfRule>
  </conditionalFormatting>
  <conditionalFormatting sqref="F59">
    <cfRule type="containsErrors" dxfId="442" priority="239">
      <formula>ISERROR(F59)</formula>
    </cfRule>
  </conditionalFormatting>
  <conditionalFormatting sqref="F4:G23">
    <cfRule type="expression" dxfId="441" priority="105">
      <formula>$C$3=0</formula>
    </cfRule>
  </conditionalFormatting>
  <conditionalFormatting sqref="F24:G34">
    <cfRule type="containsErrors" dxfId="440" priority="51">
      <formula>ISERROR(F24)</formula>
    </cfRule>
  </conditionalFormatting>
  <conditionalFormatting sqref="F34:G37">
    <cfRule type="expression" dxfId="439" priority="401">
      <formula>$C$3=0</formula>
    </cfRule>
  </conditionalFormatting>
  <conditionalFormatting sqref="F23:I23">
    <cfRule type="containsErrors" dxfId="438" priority="404">
      <formula>ISERROR(F23)</formula>
    </cfRule>
  </conditionalFormatting>
  <conditionalFormatting sqref="F24:I34">
    <cfRule type="containsErrors" dxfId="437" priority="57">
      <formula>ISERROR(F24)</formula>
    </cfRule>
  </conditionalFormatting>
  <conditionalFormatting sqref="F35:I35">
    <cfRule type="containsErrors" dxfId="436" priority="425">
      <formula>ISERROR(F35)</formula>
    </cfRule>
  </conditionalFormatting>
  <conditionalFormatting sqref="G4:G23 G34:G35">
    <cfRule type="cellIs" dxfId="435" priority="415" operator="lessThan">
      <formula>0</formula>
    </cfRule>
  </conditionalFormatting>
  <conditionalFormatting sqref="G22">
    <cfRule type="cellIs" dxfId="434" priority="502" operator="lessThan">
      <formula>0</formula>
    </cfRule>
  </conditionalFormatting>
  <conditionalFormatting sqref="G23">
    <cfRule type="cellIs" dxfId="433" priority="115" operator="lessThan">
      <formula>0</formula>
    </cfRule>
  </conditionalFormatting>
  <conditionalFormatting sqref="G24:G34">
    <cfRule type="cellIs" dxfId="432" priority="50" operator="lessThan">
      <formula>0</formula>
    </cfRule>
    <cfRule type="containsErrors" dxfId="431" priority="29">
      <formula>ISERROR(G24)</formula>
    </cfRule>
    <cfRule type="containsErrors" dxfId="430" priority="30">
      <formula>ISERROR(G24)</formula>
    </cfRule>
    <cfRule type="cellIs" dxfId="429" priority="31" operator="lessThan">
      <formula>0</formula>
    </cfRule>
    <cfRule type="containsErrors" dxfId="428" priority="32">
      <formula>ISERROR(G24)</formula>
    </cfRule>
    <cfRule type="cellIs" dxfId="427" priority="33" operator="lessThan">
      <formula>0</formula>
    </cfRule>
    <cfRule type="cellIs" dxfId="426" priority="44" operator="lessThan">
      <formula>0</formula>
    </cfRule>
    <cfRule type="cellIs" dxfId="425" priority="56" operator="lessThan">
      <formula>0</formula>
    </cfRule>
    <cfRule type="cellIs" dxfId="424" priority="58" operator="lessThan">
      <formula>0</formula>
    </cfRule>
  </conditionalFormatting>
  <conditionalFormatting sqref="G35:G37">
    <cfRule type="cellIs" dxfId="423" priority="469" operator="lessThan">
      <formula>0</formula>
    </cfRule>
  </conditionalFormatting>
  <conditionalFormatting sqref="G22:I22">
    <cfRule type="containsErrors" dxfId="422" priority="504">
      <formula>ISERROR(G22)</formula>
    </cfRule>
  </conditionalFormatting>
  <conditionalFormatting sqref="G60:I62">
    <cfRule type="containsErrors" dxfId="421" priority="236">
      <formula>ISERROR(G60)</formula>
    </cfRule>
  </conditionalFormatting>
  <conditionalFormatting sqref="H24:H34">
    <cfRule type="containsErrors" dxfId="420" priority="61">
      <formula>ISERROR(H24)</formula>
    </cfRule>
  </conditionalFormatting>
  <conditionalFormatting sqref="H89:H91">
    <cfRule type="containsErrors" dxfId="419" priority="237">
      <formula>ISERROR(H89)</formula>
    </cfRule>
  </conditionalFormatting>
  <conditionalFormatting sqref="H24:I34">
    <cfRule type="containsErrors" dxfId="418" priority="49">
      <formula>ISERROR(H24)</formula>
    </cfRule>
  </conditionalFormatting>
  <conditionalFormatting sqref="I4:I23">
    <cfRule type="cellIs" dxfId="417" priority="413" operator="lessThan">
      <formula>0</formula>
    </cfRule>
  </conditionalFormatting>
  <conditionalFormatting sqref="I22:I35">
    <cfRule type="cellIs" dxfId="416" priority="500" operator="lessThan">
      <formula>0</formula>
    </cfRule>
  </conditionalFormatting>
  <conditionalFormatting sqref="I24:I34">
    <cfRule type="containsErrors" dxfId="415" priority="55">
      <formula>ISERROR(I24)</formula>
    </cfRule>
    <cfRule type="cellIs" dxfId="414" priority="54" operator="lessThan">
      <formula>0</formula>
    </cfRule>
    <cfRule type="cellIs" dxfId="413" priority="48" operator="lessThan">
      <formula>0</formula>
    </cfRule>
    <cfRule type="cellIs" dxfId="412" priority="21" operator="lessThan">
      <formula>0</formula>
    </cfRule>
    <cfRule type="cellIs" dxfId="411" priority="23" operator="lessThan">
      <formula>0</formula>
    </cfRule>
    <cfRule type="cellIs" dxfId="410" priority="43" operator="lessThan">
      <formula>0</formula>
    </cfRule>
    <cfRule type="cellIs" dxfId="409" priority="28" operator="lessThan">
      <formula>0</formula>
    </cfRule>
    <cfRule type="containsErrors" dxfId="408" priority="27">
      <formula>ISERROR(I24)</formula>
    </cfRule>
    <cfRule type="containsErrors" dxfId="407" priority="20">
      <formula>ISERROR(I24)</formula>
    </cfRule>
    <cfRule type="containsErrors" dxfId="406" priority="19">
      <formula>ISERROR(I24)</formula>
    </cfRule>
    <cfRule type="containsErrors" dxfId="405" priority="22">
      <formula>ISERROR(I24)</formula>
    </cfRule>
  </conditionalFormatting>
  <conditionalFormatting sqref="I35:I37">
    <cfRule type="cellIs" dxfId="404" priority="467" operator="lessThan">
      <formula>0</formula>
    </cfRule>
  </conditionalFormatting>
  <conditionalFormatting sqref="K24:K34">
    <cfRule type="cellIs" dxfId="403" priority="42" operator="equal">
      <formula>0</formula>
    </cfRule>
  </conditionalFormatting>
  <conditionalFormatting sqref="K37">
    <cfRule type="cellIs" dxfId="402" priority="473" operator="equal">
      <formula>0</formula>
    </cfRule>
  </conditionalFormatting>
  <conditionalFormatting sqref="K4:L23">
    <cfRule type="cellIs" dxfId="401" priority="118" operator="equal">
      <formula>0</formula>
    </cfRule>
  </conditionalFormatting>
  <conditionalFormatting sqref="K35:L36">
    <cfRule type="cellIs" dxfId="400" priority="419" operator="equal">
      <formula>0</formula>
    </cfRule>
  </conditionalFormatting>
  <conditionalFormatting sqref="L3">
    <cfRule type="cellIs" dxfId="399" priority="234" operator="equal">
      <formula>0</formula>
    </cfRule>
  </conditionalFormatting>
  <conditionalFormatting sqref="L3:L24">
    <cfRule type="containsErrors" dxfId="398" priority="8">
      <formula>ISERROR(L3)</formula>
    </cfRule>
  </conditionalFormatting>
  <conditionalFormatting sqref="L24">
    <cfRule type="containsErrors" dxfId="397" priority="10">
      <formula>ISERROR(L24)</formula>
    </cfRule>
  </conditionalFormatting>
  <conditionalFormatting sqref="L24:L34">
    <cfRule type="containsErrors" dxfId="396" priority="5">
      <formula>ISERROR(L24)</formula>
    </cfRule>
    <cfRule type="containsErrors" dxfId="395" priority="3">
      <formula>ISERROR(L24)</formula>
    </cfRule>
  </conditionalFormatting>
  <conditionalFormatting sqref="L25:L34">
    <cfRule type="containsErrors" dxfId="394" priority="1">
      <formula>ISERROR(L25)</formula>
    </cfRule>
    <cfRule type="containsErrors" dxfId="393" priority="2">
      <formula>ISERROR(L25)</formula>
    </cfRule>
  </conditionalFormatting>
  <conditionalFormatting sqref="L39">
    <cfRule type="containsErrors" dxfId="392" priority="479">
      <formula>ISERROR(L39)</formula>
    </cfRule>
  </conditionalFormatting>
  <conditionalFormatting sqref="N37">
    <cfRule type="cellIs" dxfId="391" priority="402" operator="lessThan">
      <formula>0</formula>
    </cfRule>
  </conditionalFormatting>
  <conditionalFormatting sqref="N89:N91">
    <cfRule type="cellIs" dxfId="390" priority="498" operator="lessThan">
      <formula>0</formula>
    </cfRule>
    <cfRule type="cellIs" dxfId="389" priority="499" operator="greaterThanOrEqual">
      <formula>0</formula>
    </cfRule>
  </conditionalFormatting>
  <conditionalFormatting sqref="N57:P57 E70:G70">
    <cfRule type="expression" dxfId="388" priority="181">
      <formula>$F57*-1=$C$3</formula>
    </cfRule>
    <cfRule type="containsErrors" dxfId="387" priority="180">
      <formula>ISERROR(E57)</formula>
    </cfRule>
  </conditionalFormatting>
  <conditionalFormatting sqref="N59:Q59">
    <cfRule type="containsErrors" dxfId="386" priority="184">
      <formula>ISERROR(N59)</formula>
    </cfRule>
  </conditionalFormatting>
  <conditionalFormatting sqref="N60:Q62">
    <cfRule type="cellIs" dxfId="385" priority="186" operator="greaterThanOrEqual">
      <formula>0</formula>
    </cfRule>
    <cfRule type="cellIs" dxfId="384" priority="185" operator="lessThan">
      <formula>0</formula>
    </cfRule>
  </conditionalFormatting>
  <dataValidations count="1">
    <dataValidation type="list" allowBlank="1" showInputMessage="1" sqref="E40:G40 N58:Q58 E71:G71" xr:uid="{1B3392C7-E834-47CB-96CD-80BF6C397816}">
      <formula1>$A$4:$A$23</formula1>
    </dataValidation>
  </dataValidations>
  <hyperlinks>
    <hyperlink ref="R3" location="米国株!C151" display="米国株入力シートへジャンプ⇒" xr:uid="{DD8719C4-CC0C-4F90-BF5E-A9631F208E99}"/>
    <hyperlink ref="Q1" location="目次!A1" display="目次へジャンプ" xr:uid="{8CC13E69-C337-42A9-971F-8B3C4B4F639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D49B-C400-4D21-8607-B301750FFCBE}">
  <sheetPr codeName="Sheet11"/>
  <dimension ref="A1:X105"/>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8.600000000000001" thickBot="1">
      <c r="A3" s="72"/>
      <c r="B3" s="283" t="s">
        <v>808</v>
      </c>
      <c r="C3" s="136" t="e">
        <f>'8月'!C23</f>
        <v>#N/A</v>
      </c>
      <c r="D3" s="271" t="s">
        <v>809</v>
      </c>
      <c r="E3" s="73"/>
      <c r="F3" s="74"/>
      <c r="G3" s="73"/>
      <c r="H3" s="74"/>
      <c r="I3" s="73"/>
      <c r="J3" s="72"/>
      <c r="K3" s="75"/>
      <c r="L3" s="80" t="e">
        <f>'8月'!L23</f>
        <v>#N/A</v>
      </c>
      <c r="M3" s="32" t="s">
        <v>58</v>
      </c>
      <c r="N3" s="32" t="s">
        <v>59</v>
      </c>
      <c r="O3" s="32" t="s">
        <v>60</v>
      </c>
      <c r="P3" s="33" t="s">
        <v>61</v>
      </c>
      <c r="Q3" s="253" t="s">
        <v>202</v>
      </c>
      <c r="R3" s="215" t="s">
        <v>201</v>
      </c>
    </row>
    <row r="4" spans="1:18" ht="15">
      <c r="A4" s="77">
        <v>46266</v>
      </c>
      <c r="B4" s="278" t="s">
        <v>411</v>
      </c>
      <c r="C4" s="78" t="e">
        <f>IF(L4&gt;0,L4-SUM(K4)-'8月'!K38,NA())</f>
        <v>#N/A</v>
      </c>
      <c r="D4" s="30" t="e">
        <f t="shared" ref="D4:D20" si="0">C4-C3</f>
        <v>#N/A</v>
      </c>
      <c r="E4" s="31" t="e">
        <f t="shared" ref="E4:E20" si="1">D4/C3</f>
        <v>#N/A</v>
      </c>
      <c r="F4" s="30" t="e">
        <f t="shared" ref="F4:F22" si="2">C4-$C$3</f>
        <v>#N/A</v>
      </c>
      <c r="G4" s="31" t="e">
        <f>F4/$C$3</f>
        <v>#N/A</v>
      </c>
      <c r="H4" s="30" t="e">
        <f t="shared" ref="H4:H22" si="3">C4-$C$2</f>
        <v>#N/A</v>
      </c>
      <c r="I4" s="31" t="e">
        <f t="shared" ref="I4:I21" si="4">H4/$C$2</f>
        <v>#N/A</v>
      </c>
      <c r="J4" s="72"/>
      <c r="K4" s="79">
        <f>IFERROR(VLOOKUP(A4,入力シート!$A$14:$B$1048576,2,0),0)</f>
        <v>0</v>
      </c>
      <c r="L4" s="80" t="e">
        <f t="shared" ref="L4:L22" si="5">IF(SUM(M4:Q4)&gt;0,SUM(M4:Q4),NA())</f>
        <v>#N/A</v>
      </c>
      <c r="M4" s="34"/>
      <c r="N4" s="34"/>
      <c r="O4" s="34"/>
      <c r="P4" s="35"/>
      <c r="Q4" s="185">
        <f>米国株!E171</f>
        <v>0</v>
      </c>
    </row>
    <row r="5" spans="1:18" ht="15">
      <c r="A5" s="77">
        <v>46267</v>
      </c>
      <c r="B5" s="279" t="s">
        <v>412</v>
      </c>
      <c r="C5" s="82" t="e">
        <f>IF(L5&gt;0,L5-SUM(K4:K5)-'8月'!K38,NA())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米国株!E172</f>
        <v>0</v>
      </c>
    </row>
    <row r="6" spans="1:18" ht="15">
      <c r="A6" s="77">
        <v>46268</v>
      </c>
      <c r="B6" s="279" t="s">
        <v>413</v>
      </c>
      <c r="C6" s="82" t="e">
        <f>IF(L6&gt;0,L6-SUM(K4:K6)-'8月'!K38,NA())</f>
        <v>#N/A</v>
      </c>
      <c r="D6" s="30" t="e">
        <f t="shared" si="0"/>
        <v>#N/A</v>
      </c>
      <c r="E6" s="31" t="e">
        <f t="shared" si="1"/>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米国株!E173</f>
        <v>0</v>
      </c>
    </row>
    <row r="7" spans="1:18" ht="15">
      <c r="A7" s="77">
        <v>46269</v>
      </c>
      <c r="B7" s="279" t="s">
        <v>296</v>
      </c>
      <c r="C7" s="82" t="e">
        <f>IF(L7&gt;0,L7-SUM(K4:K7)-'8月'!K38,NA())</f>
        <v>#N/A</v>
      </c>
      <c r="D7" s="30" t="e">
        <f t="shared" si="0"/>
        <v>#N/A</v>
      </c>
      <c r="E7" s="31" t="e">
        <f t="shared" si="1"/>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米国株!E174</f>
        <v>0</v>
      </c>
    </row>
    <row r="8" spans="1:18" ht="15">
      <c r="A8" s="77">
        <v>46272</v>
      </c>
      <c r="B8" s="279" t="s">
        <v>765</v>
      </c>
      <c r="C8" s="82" t="e">
        <f>IF(L8&gt;0,L8-SUM(K4:K8)-'8月'!K38,NA())</f>
        <v>#N/A</v>
      </c>
      <c r="D8" s="30" t="e">
        <f>C8-C7</f>
        <v>#N/A</v>
      </c>
      <c r="E8" s="31" t="e">
        <f>D8/C7</f>
        <v>#N/A</v>
      </c>
      <c r="F8" s="30" t="e">
        <f t="shared" si="2"/>
        <v>#N/A</v>
      </c>
      <c r="G8" s="31" t="e">
        <f t="shared" ref="G8:G22" si="6">F8/$C$3</f>
        <v>#N/A</v>
      </c>
      <c r="H8" s="30" t="e">
        <f t="shared" si="3"/>
        <v>#N/A</v>
      </c>
      <c r="I8" s="31" t="e">
        <f t="shared" si="4"/>
        <v>#N/A</v>
      </c>
      <c r="J8" s="72"/>
      <c r="K8" s="79">
        <f>IFERROR(VLOOKUP(A8,入力シート!$A$14:$B$1048576,2,0),0)</f>
        <v>0</v>
      </c>
      <c r="L8" s="80" t="e">
        <f t="shared" si="5"/>
        <v>#N/A</v>
      </c>
      <c r="M8" s="34"/>
      <c r="N8" s="34"/>
      <c r="O8" s="34"/>
      <c r="P8" s="35"/>
      <c r="Q8" s="185">
        <f>米国株!E175</f>
        <v>0</v>
      </c>
    </row>
    <row r="9" spans="1:18" ht="15">
      <c r="A9" s="77">
        <v>46273</v>
      </c>
      <c r="B9" s="279" t="s">
        <v>414</v>
      </c>
      <c r="C9" s="82" t="e">
        <f>IF(L9&gt;0,L9-SUM(K4:K9)-'8月'!K38,NA())</f>
        <v>#N/A</v>
      </c>
      <c r="D9" s="30" t="e">
        <f t="shared" si="0"/>
        <v>#N/A</v>
      </c>
      <c r="E9" s="31" t="e">
        <f t="shared" si="1"/>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米国株!E176</f>
        <v>0</v>
      </c>
    </row>
    <row r="10" spans="1:18" ht="15">
      <c r="A10" s="77">
        <v>46274</v>
      </c>
      <c r="B10" s="279" t="s">
        <v>415</v>
      </c>
      <c r="C10" s="82" t="e">
        <f>IF(L10&gt;0,L10-SUM(K4:K10)-'8月'!K38,NA())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米国株!E177</f>
        <v>0</v>
      </c>
    </row>
    <row r="11" spans="1:18" ht="15">
      <c r="A11" s="77">
        <v>46275</v>
      </c>
      <c r="B11" s="279" t="s">
        <v>294</v>
      </c>
      <c r="C11" s="82" t="e">
        <f>IF(L11&gt;0,L11-SUM(K4:K11)-'8月'!K38,NA())</f>
        <v>#N/A</v>
      </c>
      <c r="D11" s="30" t="e">
        <f t="shared" si="0"/>
        <v>#N/A</v>
      </c>
      <c r="E11" s="31" t="e">
        <f t="shared" si="1"/>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米国株!E178</f>
        <v>0</v>
      </c>
    </row>
    <row r="12" spans="1:18" ht="15">
      <c r="A12" s="77">
        <v>46276</v>
      </c>
      <c r="B12" s="279" t="s">
        <v>297</v>
      </c>
      <c r="C12" s="82" t="e">
        <f>IF(L12&gt;0,L12-SUM(K4:K12)-'8月'!K38,NA())</f>
        <v>#N/A</v>
      </c>
      <c r="D12" s="30" t="e">
        <f t="shared" si="0"/>
        <v>#N/A</v>
      </c>
      <c r="E12" s="31" t="e">
        <f t="shared" si="1"/>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米国株!E179</f>
        <v>0</v>
      </c>
    </row>
    <row r="13" spans="1:18" ht="15">
      <c r="A13" s="77">
        <v>46279</v>
      </c>
      <c r="B13" s="279" t="s">
        <v>766</v>
      </c>
      <c r="C13" s="82" t="e">
        <f>IF(L13&gt;0,L13-SUM(K4:K13)-'8月'!K38,NA())</f>
        <v>#N/A</v>
      </c>
      <c r="D13" s="30" t="e">
        <f>C13-C12</f>
        <v>#N/A</v>
      </c>
      <c r="E13" s="31" t="e">
        <f>D13/C12</f>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米国株!E180</f>
        <v>0</v>
      </c>
    </row>
    <row r="14" spans="1:18" ht="15">
      <c r="A14" s="77">
        <v>46280</v>
      </c>
      <c r="B14" s="279" t="s">
        <v>767</v>
      </c>
      <c r="C14" s="82" t="e">
        <f>IF(L14&gt;0,L14-SUM(K4:K14)-'8月'!K38,NA())</f>
        <v>#N/A</v>
      </c>
      <c r="D14" s="30" t="e">
        <f t="shared" si="0"/>
        <v>#N/A</v>
      </c>
      <c r="E14" s="31" t="e">
        <f t="shared" si="1"/>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米国株!E181</f>
        <v>0</v>
      </c>
    </row>
    <row r="15" spans="1:18" ht="15">
      <c r="A15" s="77">
        <v>46281</v>
      </c>
      <c r="B15" s="279" t="s">
        <v>416</v>
      </c>
      <c r="C15" s="82" t="e">
        <f>IF(L15&gt;0,L15-SUM(K4:K15)-'8月'!K38,NA())</f>
        <v>#N/A</v>
      </c>
      <c r="D15" s="30" t="e">
        <f t="shared" si="0"/>
        <v>#N/A</v>
      </c>
      <c r="E15" s="31" t="e">
        <f t="shared" si="1"/>
        <v>#N/A</v>
      </c>
      <c r="F15" s="30" t="e">
        <f t="shared" si="2"/>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米国株!E182</f>
        <v>0</v>
      </c>
    </row>
    <row r="16" spans="1:18" ht="15">
      <c r="A16" s="77">
        <v>46282</v>
      </c>
      <c r="B16" s="279" t="s">
        <v>417</v>
      </c>
      <c r="C16" s="82" t="e">
        <f>IF(L16&gt;0,L16-SUM(K4:K16)-'8月'!K38,NA())</f>
        <v>#N/A</v>
      </c>
      <c r="D16" s="30" t="e">
        <f t="shared" si="0"/>
        <v>#N/A</v>
      </c>
      <c r="E16" s="31" t="e">
        <f t="shared" si="1"/>
        <v>#N/A</v>
      </c>
      <c r="F16" s="30" t="e">
        <f t="shared" si="2"/>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米国株!E183</f>
        <v>0</v>
      </c>
    </row>
    <row r="17" spans="1:17" ht="15">
      <c r="A17" s="77">
        <v>46283</v>
      </c>
      <c r="B17" s="279" t="s">
        <v>295</v>
      </c>
      <c r="C17" s="82" t="e">
        <f>IF(L17&gt;0,L17-SUM(K4:K17)-'8月'!K38,NA())</f>
        <v>#N/A</v>
      </c>
      <c r="D17" s="30" t="e">
        <f t="shared" si="0"/>
        <v>#N/A</v>
      </c>
      <c r="E17" s="31" t="e">
        <f t="shared" si="1"/>
        <v>#N/A</v>
      </c>
      <c r="F17" s="30" t="e">
        <f t="shared" si="2"/>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米国株!E184</f>
        <v>0</v>
      </c>
    </row>
    <row r="18" spans="1:17" ht="15">
      <c r="A18" s="77">
        <v>46289</v>
      </c>
      <c r="B18" s="279" t="s">
        <v>418</v>
      </c>
      <c r="C18" s="82" t="e">
        <f>IF(L18&gt;0,L18-SUM(K4:K18)-'8月'!K38,NA())</f>
        <v>#N/A</v>
      </c>
      <c r="D18" s="30" t="e">
        <f>C18-C17</f>
        <v>#N/A</v>
      </c>
      <c r="E18" s="31" t="e">
        <f>D18/C17</f>
        <v>#N/A</v>
      </c>
      <c r="F18" s="30" t="e">
        <f t="shared" si="2"/>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米国株!E185</f>
        <v>0</v>
      </c>
    </row>
    <row r="19" spans="1:17" ht="15">
      <c r="A19" s="77">
        <v>46290</v>
      </c>
      <c r="B19" s="279" t="s">
        <v>419</v>
      </c>
      <c r="C19" s="82" t="e">
        <f>IF(L19&gt;0,L19-SUM(K4:K19)-'8月'!K38,NA())</f>
        <v>#N/A</v>
      </c>
      <c r="D19" s="30" t="e">
        <f t="shared" si="0"/>
        <v>#N/A</v>
      </c>
      <c r="E19" s="31" t="e">
        <f t="shared" si="1"/>
        <v>#N/A</v>
      </c>
      <c r="F19" s="30" t="e">
        <f t="shared" si="2"/>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米国株!E186</f>
        <v>0</v>
      </c>
    </row>
    <row r="20" spans="1:17" ht="15">
      <c r="A20" s="77">
        <v>46293</v>
      </c>
      <c r="B20" s="279" t="s">
        <v>768</v>
      </c>
      <c r="C20" s="82" t="e">
        <f>IF(L20&gt;0,L20-SUM(K4:K20)-'8月'!K38,NA())</f>
        <v>#N/A</v>
      </c>
      <c r="D20" s="30" t="e">
        <f t="shared" si="0"/>
        <v>#N/A</v>
      </c>
      <c r="E20" s="31" t="e">
        <f t="shared" si="1"/>
        <v>#N/A</v>
      </c>
      <c r="F20" s="30" t="e">
        <f t="shared" si="2"/>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米国株!E187</f>
        <v>0</v>
      </c>
    </row>
    <row r="21" spans="1:17" ht="15">
      <c r="A21" s="77">
        <v>46294</v>
      </c>
      <c r="B21" s="279" t="s">
        <v>420</v>
      </c>
      <c r="C21" s="82" t="e">
        <f>IF(L21&gt;0,L21-SUM(K4:K21)-'8月'!K38,NA())</f>
        <v>#N/A</v>
      </c>
      <c r="D21" s="30" t="e">
        <f>C21-C20</f>
        <v>#N/A</v>
      </c>
      <c r="E21" s="31" t="e">
        <f>D21/C20</f>
        <v>#N/A</v>
      </c>
      <c r="F21" s="30" t="e">
        <f>C21-$C$3</f>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米国株!E188</f>
        <v>0</v>
      </c>
    </row>
    <row r="22" spans="1:17" ht="15">
      <c r="A22" s="77">
        <v>46295</v>
      </c>
      <c r="B22" s="279" t="s">
        <v>421</v>
      </c>
      <c r="C22" s="82" t="e">
        <f>IF(L22&gt;0,L22-SUM(K4:K22)-'8月'!K38,NA())</f>
        <v>#N/A</v>
      </c>
      <c r="D22" s="30" t="e">
        <f>C22-C21</f>
        <v>#N/A</v>
      </c>
      <c r="E22" s="31" t="e">
        <f>D22/C21</f>
        <v>#N/A</v>
      </c>
      <c r="F22" s="30" t="e">
        <f t="shared" si="2"/>
        <v>#N/A</v>
      </c>
      <c r="G22" s="31" t="e">
        <f t="shared" si="6"/>
        <v>#N/A</v>
      </c>
      <c r="H22" s="30" t="e">
        <f t="shared" si="3"/>
        <v>#N/A</v>
      </c>
      <c r="I22" s="31" t="e">
        <f>H22/$C$2</f>
        <v>#N/A</v>
      </c>
      <c r="J22" s="72"/>
      <c r="K22" s="79">
        <f>IFERROR(VLOOKUP(A22,入力シート!$A$14:$B$1048576,2,0),0)</f>
        <v>0</v>
      </c>
      <c r="L22" s="80" t="e">
        <f t="shared" si="5"/>
        <v>#N/A</v>
      </c>
      <c r="M22" s="34"/>
      <c r="N22" s="34"/>
      <c r="O22" s="34"/>
      <c r="P22" s="35"/>
      <c r="Q22" s="185">
        <f>米国株!E189</f>
        <v>0</v>
      </c>
    </row>
    <row r="23" spans="1:17" ht="15" hidden="1">
      <c r="A23" s="77">
        <v>46270</v>
      </c>
      <c r="B23" s="135"/>
      <c r="C23" s="146" t="e">
        <f>C7</f>
        <v>#N/A</v>
      </c>
      <c r="D23" s="146" t="e">
        <f t="shared" ref="D23:I23" si="7">D7</f>
        <v>#N/A</v>
      </c>
      <c r="E23" s="146" t="e">
        <f t="shared" si="7"/>
        <v>#N/A</v>
      </c>
      <c r="F23" s="146" t="e">
        <f t="shared" si="7"/>
        <v>#N/A</v>
      </c>
      <c r="G23" s="146" t="e">
        <f t="shared" si="7"/>
        <v>#N/A</v>
      </c>
      <c r="H23" s="146" t="e">
        <f t="shared" si="7"/>
        <v>#N/A</v>
      </c>
      <c r="I23" s="146" t="e">
        <f t="shared" si="7"/>
        <v>#N/A</v>
      </c>
      <c r="J23" s="72"/>
      <c r="K23" s="79"/>
      <c r="L23" s="146" t="e">
        <f>L7</f>
        <v>#N/A</v>
      </c>
      <c r="M23" s="34"/>
      <c r="N23" s="34"/>
      <c r="O23" s="34"/>
      <c r="P23" s="35"/>
      <c r="Q23" s="187"/>
    </row>
    <row r="24" spans="1:17" ht="15" hidden="1">
      <c r="A24" s="77">
        <v>46271</v>
      </c>
      <c r="B24" s="135"/>
      <c r="C24" s="146" t="e">
        <f>C23</f>
        <v>#N/A</v>
      </c>
      <c r="D24" s="146" t="e">
        <f t="shared" ref="D24:I24" si="8">D23</f>
        <v>#N/A</v>
      </c>
      <c r="E24" s="146" t="e">
        <f t="shared" si="8"/>
        <v>#N/A</v>
      </c>
      <c r="F24" s="146" t="e">
        <f t="shared" si="8"/>
        <v>#N/A</v>
      </c>
      <c r="G24" s="146" t="e">
        <f t="shared" si="8"/>
        <v>#N/A</v>
      </c>
      <c r="H24" s="146" t="e">
        <f t="shared" si="8"/>
        <v>#N/A</v>
      </c>
      <c r="I24" s="146" t="e">
        <f t="shared" si="8"/>
        <v>#N/A</v>
      </c>
      <c r="J24" s="72"/>
      <c r="K24" s="79"/>
      <c r="L24" s="146" t="e">
        <f>L23</f>
        <v>#N/A</v>
      </c>
      <c r="M24" s="34"/>
      <c r="N24" s="34"/>
      <c r="O24" s="34"/>
      <c r="P24" s="35"/>
      <c r="Q24" s="185"/>
    </row>
    <row r="25" spans="1:17" ht="15" hidden="1">
      <c r="A25" s="77">
        <v>46277</v>
      </c>
      <c r="B25" s="135"/>
      <c r="C25" s="146" t="e">
        <f>C12</f>
        <v>#N/A</v>
      </c>
      <c r="D25" s="146" t="e">
        <f t="shared" ref="D25:I25" si="9">D12</f>
        <v>#N/A</v>
      </c>
      <c r="E25" s="146" t="e">
        <f t="shared" si="9"/>
        <v>#N/A</v>
      </c>
      <c r="F25" s="146" t="e">
        <f t="shared" si="9"/>
        <v>#N/A</v>
      </c>
      <c r="G25" s="146" t="e">
        <f t="shared" si="9"/>
        <v>#N/A</v>
      </c>
      <c r="H25" s="146" t="e">
        <f t="shared" si="9"/>
        <v>#N/A</v>
      </c>
      <c r="I25" s="146" t="e">
        <f t="shared" si="9"/>
        <v>#N/A</v>
      </c>
      <c r="J25" s="72"/>
      <c r="K25" s="79"/>
      <c r="L25" s="146" t="e">
        <f>L12</f>
        <v>#N/A</v>
      </c>
      <c r="M25" s="34"/>
      <c r="N25" s="34"/>
      <c r="O25" s="34"/>
      <c r="P25" s="35"/>
      <c r="Q25" s="185"/>
    </row>
    <row r="26" spans="1:17" ht="15" hidden="1">
      <c r="A26" s="77">
        <v>46278</v>
      </c>
      <c r="B26" s="135"/>
      <c r="C26" s="146" t="e">
        <f>C25</f>
        <v>#N/A</v>
      </c>
      <c r="D26" s="146" t="e">
        <f t="shared" ref="D26:I26" si="10">D25</f>
        <v>#N/A</v>
      </c>
      <c r="E26" s="146" t="e">
        <f t="shared" si="10"/>
        <v>#N/A</v>
      </c>
      <c r="F26" s="146" t="e">
        <f t="shared" si="10"/>
        <v>#N/A</v>
      </c>
      <c r="G26" s="146" t="e">
        <f t="shared" si="10"/>
        <v>#N/A</v>
      </c>
      <c r="H26" s="146" t="e">
        <f t="shared" si="10"/>
        <v>#N/A</v>
      </c>
      <c r="I26" s="146" t="e">
        <f t="shared" si="10"/>
        <v>#N/A</v>
      </c>
      <c r="J26" s="72"/>
      <c r="K26" s="79"/>
      <c r="L26" s="146" t="e">
        <f>L25</f>
        <v>#N/A</v>
      </c>
      <c r="M26" s="34"/>
      <c r="N26" s="34"/>
      <c r="O26" s="34"/>
      <c r="P26" s="35"/>
      <c r="Q26" s="185"/>
    </row>
    <row r="27" spans="1:17" ht="15" hidden="1">
      <c r="A27" s="77">
        <v>46284</v>
      </c>
      <c r="B27" s="135"/>
      <c r="C27" s="146" t="e">
        <f>C17</f>
        <v>#N/A</v>
      </c>
      <c r="D27" s="146" t="e">
        <f t="shared" ref="D27:I27" si="11">D17</f>
        <v>#N/A</v>
      </c>
      <c r="E27" s="146" t="e">
        <f t="shared" si="11"/>
        <v>#N/A</v>
      </c>
      <c r="F27" s="146" t="e">
        <f t="shared" si="11"/>
        <v>#N/A</v>
      </c>
      <c r="G27" s="146" t="e">
        <f t="shared" si="11"/>
        <v>#N/A</v>
      </c>
      <c r="H27" s="146" t="e">
        <f t="shared" si="11"/>
        <v>#N/A</v>
      </c>
      <c r="I27" s="146" t="e">
        <f t="shared" si="11"/>
        <v>#N/A</v>
      </c>
      <c r="J27" s="72"/>
      <c r="K27" s="79"/>
      <c r="L27" s="146" t="e">
        <f>L17</f>
        <v>#N/A</v>
      </c>
      <c r="M27" s="34"/>
      <c r="N27" s="34"/>
      <c r="O27" s="34"/>
      <c r="P27" s="35"/>
      <c r="Q27" s="187"/>
    </row>
    <row r="28" spans="1:17" ht="15" hidden="1">
      <c r="A28" s="77">
        <v>46285</v>
      </c>
      <c r="B28" s="135"/>
      <c r="C28" s="146" t="e">
        <f>C27</f>
        <v>#N/A</v>
      </c>
      <c r="D28" s="146" t="e">
        <f t="shared" ref="D28:I31" si="12">D27</f>
        <v>#N/A</v>
      </c>
      <c r="E28" s="146" t="e">
        <f t="shared" si="12"/>
        <v>#N/A</v>
      </c>
      <c r="F28" s="146" t="e">
        <f t="shared" si="12"/>
        <v>#N/A</v>
      </c>
      <c r="G28" s="146" t="e">
        <f t="shared" si="12"/>
        <v>#N/A</v>
      </c>
      <c r="H28" s="146" t="e">
        <f t="shared" si="12"/>
        <v>#N/A</v>
      </c>
      <c r="I28" s="146" t="e">
        <f t="shared" si="12"/>
        <v>#N/A</v>
      </c>
      <c r="J28" s="72"/>
      <c r="K28" s="79"/>
      <c r="L28" s="146" t="e">
        <f>L27</f>
        <v>#N/A</v>
      </c>
      <c r="M28" s="34"/>
      <c r="N28" s="34"/>
      <c r="O28" s="34"/>
      <c r="P28" s="35"/>
      <c r="Q28" s="187"/>
    </row>
    <row r="29" spans="1:17" ht="15" hidden="1">
      <c r="A29" s="77">
        <v>46286</v>
      </c>
      <c r="B29" s="135"/>
      <c r="C29" s="146" t="e">
        <f>C28</f>
        <v>#N/A</v>
      </c>
      <c r="D29" s="146" t="e">
        <f t="shared" si="12"/>
        <v>#N/A</v>
      </c>
      <c r="E29" s="146" t="e">
        <f t="shared" si="12"/>
        <v>#N/A</v>
      </c>
      <c r="F29" s="146" t="e">
        <f t="shared" si="12"/>
        <v>#N/A</v>
      </c>
      <c r="G29" s="146" t="e">
        <f t="shared" si="12"/>
        <v>#N/A</v>
      </c>
      <c r="H29" s="146" t="e">
        <f t="shared" si="12"/>
        <v>#N/A</v>
      </c>
      <c r="I29" s="146" t="e">
        <f t="shared" si="12"/>
        <v>#N/A</v>
      </c>
      <c r="J29" s="72"/>
      <c r="K29" s="79"/>
      <c r="L29" s="146" t="e">
        <f>L28</f>
        <v>#N/A</v>
      </c>
      <c r="M29" s="34"/>
      <c r="N29" s="34"/>
      <c r="O29" s="34"/>
      <c r="P29" s="35"/>
      <c r="Q29" s="187"/>
    </row>
    <row r="30" spans="1:17" ht="15" hidden="1">
      <c r="A30" s="77">
        <v>46287</v>
      </c>
      <c r="B30" s="135"/>
      <c r="C30" s="146" t="e">
        <f>C29</f>
        <v>#N/A</v>
      </c>
      <c r="D30" s="146" t="e">
        <f t="shared" si="12"/>
        <v>#N/A</v>
      </c>
      <c r="E30" s="146" t="e">
        <f t="shared" si="12"/>
        <v>#N/A</v>
      </c>
      <c r="F30" s="146" t="e">
        <f t="shared" si="12"/>
        <v>#N/A</v>
      </c>
      <c r="G30" s="146" t="e">
        <f t="shared" si="12"/>
        <v>#N/A</v>
      </c>
      <c r="H30" s="146" t="e">
        <f t="shared" si="12"/>
        <v>#N/A</v>
      </c>
      <c r="I30" s="146" t="e">
        <f t="shared" si="12"/>
        <v>#N/A</v>
      </c>
      <c r="J30" s="72"/>
      <c r="K30" s="79"/>
      <c r="L30" s="146" t="e">
        <f>L29</f>
        <v>#N/A</v>
      </c>
      <c r="M30" s="34"/>
      <c r="N30" s="34"/>
      <c r="O30" s="34"/>
      <c r="P30" s="35"/>
      <c r="Q30" s="187"/>
    </row>
    <row r="31" spans="1:17" ht="15" hidden="1">
      <c r="A31" s="77">
        <v>46288</v>
      </c>
      <c r="B31" s="135"/>
      <c r="C31" s="146" t="e">
        <f>C30</f>
        <v>#N/A</v>
      </c>
      <c r="D31" s="146" t="e">
        <f t="shared" si="12"/>
        <v>#N/A</v>
      </c>
      <c r="E31" s="146" t="e">
        <f t="shared" si="12"/>
        <v>#N/A</v>
      </c>
      <c r="F31" s="146" t="e">
        <f t="shared" si="12"/>
        <v>#N/A</v>
      </c>
      <c r="G31" s="146" t="e">
        <f t="shared" si="12"/>
        <v>#N/A</v>
      </c>
      <c r="H31" s="146" t="e">
        <f t="shared" si="12"/>
        <v>#N/A</v>
      </c>
      <c r="I31" s="146" t="e">
        <f t="shared" si="12"/>
        <v>#N/A</v>
      </c>
      <c r="J31" s="72"/>
      <c r="K31" s="79"/>
      <c r="L31" s="146" t="e">
        <f>L30</f>
        <v>#N/A</v>
      </c>
      <c r="M31" s="34"/>
      <c r="N31" s="34"/>
      <c r="O31" s="34"/>
      <c r="P31" s="35"/>
      <c r="Q31" s="187"/>
    </row>
    <row r="32" spans="1:17" ht="15" hidden="1">
      <c r="A32" s="77">
        <v>46291</v>
      </c>
      <c r="B32" s="135"/>
      <c r="C32" s="146" t="e">
        <f>C19</f>
        <v>#N/A</v>
      </c>
      <c r="D32" s="146" t="e">
        <f t="shared" ref="D32:I32" si="13">D19</f>
        <v>#N/A</v>
      </c>
      <c r="E32" s="146" t="e">
        <f t="shared" si="13"/>
        <v>#N/A</v>
      </c>
      <c r="F32" s="146" t="e">
        <f t="shared" si="13"/>
        <v>#N/A</v>
      </c>
      <c r="G32" s="146" t="e">
        <f t="shared" si="13"/>
        <v>#N/A</v>
      </c>
      <c r="H32" s="146" t="e">
        <f t="shared" si="13"/>
        <v>#N/A</v>
      </c>
      <c r="I32" s="146" t="e">
        <f t="shared" si="13"/>
        <v>#N/A</v>
      </c>
      <c r="J32" s="72"/>
      <c r="K32" s="79"/>
      <c r="L32" s="146" t="e">
        <f>L19</f>
        <v>#N/A</v>
      </c>
      <c r="M32" s="34"/>
      <c r="N32" s="34"/>
      <c r="O32" s="34"/>
      <c r="P32" s="35"/>
      <c r="Q32" s="187"/>
    </row>
    <row r="33" spans="1:24" ht="15" hidden="1">
      <c r="A33" s="77">
        <v>46292</v>
      </c>
      <c r="B33" s="135"/>
      <c r="C33" s="146" t="e">
        <f>C32</f>
        <v>#N/A</v>
      </c>
      <c r="D33" s="146" t="e">
        <f t="shared" ref="D33:I33" si="14">D32</f>
        <v>#N/A</v>
      </c>
      <c r="E33" s="146" t="e">
        <f t="shared" si="14"/>
        <v>#N/A</v>
      </c>
      <c r="F33" s="146" t="e">
        <f t="shared" si="14"/>
        <v>#N/A</v>
      </c>
      <c r="G33" s="146" t="e">
        <f t="shared" si="14"/>
        <v>#N/A</v>
      </c>
      <c r="H33" s="146" t="e">
        <f t="shared" si="14"/>
        <v>#N/A</v>
      </c>
      <c r="I33" s="146" t="e">
        <f t="shared" si="14"/>
        <v>#N/A</v>
      </c>
      <c r="J33" s="72"/>
      <c r="K33" s="79"/>
      <c r="L33" s="146" t="e">
        <f>L32</f>
        <v>#N/A</v>
      </c>
      <c r="M33" s="34"/>
      <c r="N33" s="34"/>
      <c r="O33" s="34"/>
      <c r="P33" s="35"/>
      <c r="Q33" s="187"/>
    </row>
    <row r="34" spans="1:24">
      <c r="A34" s="77"/>
      <c r="B34" s="85"/>
      <c r="C34" s="80"/>
      <c r="D34" s="17"/>
      <c r="E34" s="23"/>
      <c r="F34" s="17"/>
      <c r="G34" s="23"/>
      <c r="H34" s="17"/>
      <c r="I34" s="23"/>
      <c r="J34" s="72"/>
      <c r="K34" s="80"/>
      <c r="L34" s="80"/>
      <c r="M34" s="86"/>
      <c r="N34" s="86"/>
      <c r="O34" s="86"/>
      <c r="P34" s="86"/>
      <c r="Q34" s="86"/>
      <c r="R34" s="184"/>
    </row>
    <row r="35" spans="1:24">
      <c r="A35" s="77"/>
      <c r="B35" s="77"/>
      <c r="C35" s="77"/>
      <c r="D35" s="77"/>
      <c r="E35" s="77"/>
      <c r="F35" s="77"/>
      <c r="G35" s="77"/>
      <c r="H35" s="77"/>
      <c r="I35" s="77"/>
      <c r="J35" s="77"/>
      <c r="K35" s="77"/>
      <c r="L35" s="77"/>
      <c r="M35" s="77"/>
      <c r="N35" s="77"/>
      <c r="O35" s="77"/>
      <c r="P35" s="77"/>
      <c r="Q35" s="77"/>
      <c r="R35" s="184"/>
    </row>
    <row r="36" spans="1:24" ht="14.1" thickBot="1">
      <c r="A36" s="77"/>
      <c r="B36" s="77"/>
      <c r="C36" s="77"/>
      <c r="D36" s="77"/>
      <c r="E36" s="77"/>
      <c r="F36" s="77"/>
      <c r="G36" s="77"/>
      <c r="H36" s="77"/>
      <c r="I36" s="77"/>
      <c r="J36" s="77"/>
      <c r="K36" s="77"/>
      <c r="L36" s="77"/>
      <c r="M36" s="77"/>
      <c r="N36" s="77"/>
      <c r="O36" s="77"/>
      <c r="P36" s="77"/>
      <c r="Q36" s="77"/>
      <c r="R36" s="184"/>
    </row>
    <row r="37" spans="1:24" ht="16.8" thickBot="1">
      <c r="A37" s="77"/>
      <c r="B37" s="85"/>
      <c r="C37" s="80"/>
      <c r="D37" s="17"/>
      <c r="E37" s="23"/>
      <c r="F37" s="17"/>
      <c r="G37" s="23"/>
      <c r="H37" s="17"/>
      <c r="I37" s="23"/>
      <c r="J37" s="72"/>
      <c r="K37" s="80"/>
      <c r="L37" s="302" t="s">
        <v>737</v>
      </c>
      <c r="M37" s="303"/>
      <c r="N37" s="300">
        <f>K38</f>
        <v>0</v>
      </c>
      <c r="O37" s="301"/>
      <c r="P37" s="86"/>
      <c r="Q37" s="86"/>
    </row>
    <row r="38" spans="1:24">
      <c r="A38" s="87"/>
      <c r="B38" s="88"/>
      <c r="C38" s="89"/>
      <c r="D38" s="1"/>
      <c r="E38" s="2"/>
      <c r="F38" s="1"/>
      <c r="G38" s="1"/>
      <c r="H38" s="88"/>
      <c r="K38" s="143">
        <f>SUM(K4:K37)+'8月'!K38</f>
        <v>0</v>
      </c>
      <c r="L38" s="38"/>
      <c r="M38" s="38"/>
      <c r="N38" s="38"/>
      <c r="O38" s="38"/>
      <c r="P38" s="38"/>
      <c r="Q38" s="38"/>
    </row>
    <row r="39" spans="1:24">
      <c r="A39" s="87"/>
      <c r="B39" s="88"/>
      <c r="C39" s="107" t="s">
        <v>125</v>
      </c>
      <c r="D39" s="108"/>
      <c r="E39" s="104"/>
      <c r="F39" s="103"/>
      <c r="G39" s="191">
        <f ca="1">TODAY()</f>
        <v>46026</v>
      </c>
      <c r="H39" s="110"/>
      <c r="I39" s="111"/>
      <c r="J39" s="111"/>
      <c r="L39" s="107" t="s">
        <v>123</v>
      </c>
      <c r="M39" s="38"/>
      <c r="N39" s="38"/>
      <c r="O39" s="38"/>
      <c r="P39" s="38"/>
      <c r="Q39" s="38"/>
    </row>
    <row r="40" spans="1:24" ht="17.399999999999999">
      <c r="A40" s="87"/>
      <c r="C40" s="38"/>
      <c r="D40" s="40" t="s">
        <v>1</v>
      </c>
      <c r="E40" s="293">
        <f ca="1">IF(G39&gt;DATE(2026,9,30),DATE(2026,9,30),TODAY())</f>
        <v>46026</v>
      </c>
      <c r="F40" s="293"/>
      <c r="G40" s="293"/>
      <c r="L40" s="38"/>
      <c r="M40" s="38"/>
      <c r="N40" s="38"/>
      <c r="O40" s="38"/>
      <c r="P40" s="38"/>
      <c r="Q40" s="38"/>
    </row>
    <row r="41" spans="1:24" ht="14.1" thickBot="1">
      <c r="B41" s="53"/>
      <c r="C41" s="90"/>
      <c r="K41" s="53"/>
      <c r="L41" s="90"/>
    </row>
    <row r="42" spans="1:24" ht="14.25" customHeight="1">
      <c r="B42" s="53"/>
      <c r="C42" s="296" t="s">
        <v>738</v>
      </c>
      <c r="D42" s="297"/>
      <c r="E42" s="297"/>
      <c r="F42" s="297"/>
      <c r="G42" s="158"/>
      <c r="H42" s="159"/>
      <c r="I42" s="160"/>
      <c r="J42" s="41"/>
      <c r="K42" s="53"/>
      <c r="L42" s="39"/>
      <c r="M42" s="39"/>
      <c r="N42" s="59"/>
      <c r="O42" s="39"/>
      <c r="P42" s="39"/>
      <c r="Q42" s="39"/>
      <c r="R42" s="182"/>
      <c r="S42" s="41"/>
    </row>
    <row r="43" spans="1:24" ht="14.25" customHeight="1">
      <c r="B43" s="53"/>
      <c r="C43" s="298"/>
      <c r="D43" s="299"/>
      <c r="E43" s="299"/>
      <c r="F43" s="299"/>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46026</v>
      </c>
      <c r="Q57" s="39"/>
      <c r="R57" s="182"/>
      <c r="S57" s="41"/>
    </row>
    <row r="58" spans="3:21" ht="17.399999999999999">
      <c r="C58" s="165"/>
      <c r="D58" s="162"/>
      <c r="E58" s="161"/>
      <c r="F58" s="162"/>
      <c r="G58" s="162"/>
      <c r="H58" s="163"/>
      <c r="I58" s="164"/>
      <c r="J58" s="41"/>
      <c r="L58" s="39"/>
      <c r="M58" s="40" t="s">
        <v>1</v>
      </c>
      <c r="N58" s="293">
        <f ca="1">IF(P57&gt;DATE(2026,9,30),DATE(2026,9,30),TODAY())</f>
        <v>46026</v>
      </c>
      <c r="O58" s="293"/>
      <c r="P58" s="293"/>
      <c r="Q58" s="41"/>
      <c r="R58" s="182"/>
      <c r="S58" s="41"/>
    </row>
    <row r="59" spans="3:21" ht="36.9" thickBot="1">
      <c r="C59" s="165"/>
      <c r="D59" s="289" t="s">
        <v>5</v>
      </c>
      <c r="E59" s="290"/>
      <c r="F59" s="304" t="e">
        <f ca="1">VLOOKUP($E$40,$A$4:$H$38,3,0)</f>
        <v>#N/A</v>
      </c>
      <c r="G59" s="305"/>
      <c r="H59" s="305"/>
      <c r="I59" s="306"/>
      <c r="J59" s="41"/>
      <c r="L59" s="39"/>
      <c r="M59" s="40" t="s">
        <v>5</v>
      </c>
      <c r="N59" s="310" t="e">
        <f ca="1">VLOOKUP($N$58,$A$4:$L$40,12,0)</f>
        <v>#N/A</v>
      </c>
      <c r="O59" s="310"/>
      <c r="P59" s="310"/>
      <c r="Q59" s="41"/>
      <c r="R59" s="182"/>
      <c r="S59" s="41"/>
    </row>
    <row r="60" spans="3:21" ht="17.399999999999999">
      <c r="C60" s="166"/>
      <c r="D60" s="287" t="s">
        <v>147</v>
      </c>
      <c r="E60" s="288"/>
      <c r="F60" s="153"/>
      <c r="G60" s="294" t="e">
        <f ca="1">VLOOKUP($E$40,$A$4:$H$38,4,0)</f>
        <v>#N/A</v>
      </c>
      <c r="H60" s="294"/>
      <c r="I60" s="167" t="e">
        <f ca="1">VLOOKUP($E$40,$A$4:$H$38,5,0)</f>
        <v>#N/A</v>
      </c>
      <c r="J60" s="41"/>
      <c r="L60" s="39"/>
      <c r="M60" s="39"/>
      <c r="N60" s="39"/>
      <c r="O60" s="39"/>
      <c r="P60" s="39"/>
      <c r="Q60" s="39"/>
      <c r="R60" s="182"/>
      <c r="S60" s="41"/>
    </row>
    <row r="61" spans="3:21" ht="17.399999999999999">
      <c r="C61" s="165"/>
      <c r="D61" s="289" t="s">
        <v>69</v>
      </c>
      <c r="E61" s="290"/>
      <c r="F61" s="151"/>
      <c r="G61" s="295" t="e">
        <f ca="1">VLOOKUP($E$40,$A$4:$H$38,6,0)</f>
        <v>#N/A</v>
      </c>
      <c r="H61" s="295"/>
      <c r="I61" s="168" t="e">
        <f ca="1">VLOOKUP($E$40,$A$4:$H$38,7,0)</f>
        <v>#N/A</v>
      </c>
      <c r="J61" s="41"/>
      <c r="L61" s="39"/>
      <c r="M61" s="39"/>
      <c r="N61" s="39"/>
      <c r="O61" s="39"/>
      <c r="P61" s="39"/>
      <c r="Q61" s="39"/>
      <c r="R61" s="182"/>
      <c r="S61" s="41"/>
    </row>
    <row r="62" spans="3:21" ht="17.399999999999999">
      <c r="C62" s="165"/>
      <c r="D62" s="289" t="s">
        <v>70</v>
      </c>
      <c r="E62" s="290"/>
      <c r="F62" s="151"/>
      <c r="G62" s="295" t="e">
        <f ca="1">VLOOKUP($E$40,$A$4:$H$38,8,0)</f>
        <v>#N/A</v>
      </c>
      <c r="H62" s="295"/>
      <c r="I62" s="168" t="e">
        <f ca="1">VLOOKUP($E$40,$A$4:$I$38,9,0)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46026</v>
      </c>
      <c r="L70" s="38"/>
      <c r="M70" s="38"/>
      <c r="N70" s="38"/>
      <c r="O70" s="38"/>
      <c r="P70" s="38"/>
      <c r="Q70" s="38"/>
    </row>
    <row r="71" spans="2:17" ht="17.399999999999999">
      <c r="C71" s="39"/>
      <c r="D71" s="40" t="s">
        <v>1</v>
      </c>
      <c r="E71" s="293">
        <f ca="1">IF(G70&gt;DATE(2026,9,30),DATE(2026,9,30),TODAY())</f>
        <v>46026</v>
      </c>
      <c r="F71" s="293"/>
      <c r="G71" s="293"/>
      <c r="H71" s="41"/>
      <c r="I71" s="41"/>
      <c r="L71" s="38"/>
      <c r="M71" s="38"/>
      <c r="N71" s="38"/>
      <c r="O71" s="38"/>
      <c r="P71" s="38"/>
      <c r="Q71" s="38"/>
    </row>
    <row r="72" spans="2:17" ht="14.1" thickBot="1">
      <c r="B72" s="49"/>
      <c r="C72" s="58"/>
      <c r="L72" s="38"/>
      <c r="M72" s="38"/>
      <c r="N72" s="38"/>
      <c r="O72" s="38"/>
      <c r="P72" s="38"/>
      <c r="Q72" s="38"/>
    </row>
    <row r="73" spans="2:17" ht="14.25" customHeight="1">
      <c r="B73" s="49"/>
      <c r="C73" s="296" t="s">
        <v>738</v>
      </c>
      <c r="D73" s="297"/>
      <c r="E73" s="297"/>
      <c r="F73" s="297"/>
      <c r="G73" s="158"/>
      <c r="H73" s="159"/>
      <c r="I73" s="160"/>
      <c r="L73" s="38"/>
      <c r="M73" s="38"/>
      <c r="N73" s="38"/>
      <c r="O73" s="38"/>
      <c r="P73" s="38"/>
      <c r="Q73" s="38"/>
    </row>
    <row r="74" spans="2:17" ht="14.25" customHeight="1">
      <c r="B74" s="49"/>
      <c r="C74" s="298"/>
      <c r="D74" s="299"/>
      <c r="E74" s="299"/>
      <c r="F74" s="299"/>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4.1" thickBot="1">
      <c r="C88" s="165"/>
      <c r="D88" s="162"/>
      <c r="E88" s="161"/>
      <c r="F88" s="162"/>
      <c r="G88" s="162"/>
      <c r="H88" s="163"/>
      <c r="I88" s="164"/>
      <c r="L88" s="38"/>
      <c r="M88" s="38"/>
      <c r="N88" s="38"/>
      <c r="O88" s="38"/>
      <c r="P88" s="38"/>
      <c r="Q88" s="38"/>
    </row>
    <row r="89" spans="3:17" ht="17.399999999999999">
      <c r="C89" s="166"/>
      <c r="D89" s="287" t="s">
        <v>147</v>
      </c>
      <c r="E89" s="288"/>
      <c r="F89" s="153"/>
      <c r="G89" s="153"/>
      <c r="H89" s="154" t="e">
        <f ca="1">VLOOKUP($E$71,$A$4:$H$41,5,0)</f>
        <v>#N/A</v>
      </c>
      <c r="I89" s="167"/>
      <c r="L89" s="38"/>
      <c r="M89" s="38"/>
      <c r="N89" s="38"/>
      <c r="O89" s="38"/>
      <c r="P89" s="38"/>
      <c r="Q89" s="38"/>
    </row>
    <row r="90" spans="3:17" ht="17.399999999999999">
      <c r="C90" s="165"/>
      <c r="D90" s="179" t="s">
        <v>69</v>
      </c>
      <c r="E90" s="180"/>
      <c r="F90" s="151"/>
      <c r="G90" s="151"/>
      <c r="H90" s="152" t="e">
        <f ca="1">VLOOKUP($E$71,$A$4:$H$41,7,0)</f>
        <v>#N/A</v>
      </c>
      <c r="I90" s="168"/>
      <c r="J90" s="41"/>
      <c r="L90" s="38"/>
      <c r="M90" s="38"/>
      <c r="N90" s="38"/>
      <c r="O90" s="38"/>
      <c r="P90" s="38"/>
      <c r="Q90" s="38"/>
    </row>
    <row r="91" spans="3:17" ht="17.399999999999999">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zsSrd9/F/SJ//WntdNmb/eJmsNejfzWZGpESCJCc5IMwVeEe9RFdzF7QmD2Zouq4t1gcH9CetyAxLrCB7y7LbQ==" saltValue="nI2UOE90NVAf/yDB1NuMRg==" spinCount="100000" sheet="1" objects="1" scenarios="1"/>
  <mergeCells count="18">
    <mergeCell ref="B1:C1"/>
    <mergeCell ref="E40:G40"/>
    <mergeCell ref="N58:P58"/>
    <mergeCell ref="N59:P59"/>
    <mergeCell ref="N37:O37"/>
    <mergeCell ref="L37:M37"/>
    <mergeCell ref="D59:E59"/>
    <mergeCell ref="F59:I59"/>
    <mergeCell ref="C42:F43"/>
    <mergeCell ref="E71:G71"/>
    <mergeCell ref="D89:E89"/>
    <mergeCell ref="D60:E60"/>
    <mergeCell ref="G60:H60"/>
    <mergeCell ref="D61:E61"/>
    <mergeCell ref="G61:H61"/>
    <mergeCell ref="D62:E62"/>
    <mergeCell ref="G62:H62"/>
    <mergeCell ref="C73:F74"/>
  </mergeCells>
  <phoneticPr fontId="1"/>
  <conditionalFormatting sqref="C3">
    <cfRule type="expression" dxfId="383" priority="131">
      <formula>$C$3&gt;0</formula>
    </cfRule>
  </conditionalFormatting>
  <conditionalFormatting sqref="C34:C39">
    <cfRule type="containsErrors" dxfId="382" priority="143">
      <formula>ISERROR(C34)</formula>
    </cfRule>
  </conditionalFormatting>
  <conditionalFormatting sqref="C4:I22">
    <cfRule type="containsErrors" dxfId="381" priority="366">
      <formula>ISERROR(C4)</formula>
    </cfRule>
  </conditionalFormatting>
  <conditionalFormatting sqref="C23:I23">
    <cfRule type="containsErrors" dxfId="380" priority="11">
      <formula>ISERROR(C23)</formula>
    </cfRule>
    <cfRule type="containsErrors" dxfId="379" priority="12">
      <formula>ISERROR(C23)</formula>
    </cfRule>
    <cfRule type="containsErrors" dxfId="378" priority="13">
      <formula>ISERROR(C23)</formula>
    </cfRule>
    <cfRule type="containsErrors" dxfId="377" priority="18">
      <formula>ISERROR(C23)</formula>
    </cfRule>
  </conditionalFormatting>
  <conditionalFormatting sqref="C24:I33">
    <cfRule type="containsErrors" dxfId="376" priority="58">
      <formula>ISERROR(C24)</formula>
    </cfRule>
    <cfRule type="containsErrors" dxfId="375" priority="64">
      <formula>ISERROR(C24)</formula>
    </cfRule>
    <cfRule type="containsErrors" dxfId="374" priority="49">
      <formula>ISERROR(C24)</formula>
    </cfRule>
    <cfRule type="containsErrors" dxfId="373" priority="51">
      <formula>ISERROR(C24)</formula>
    </cfRule>
    <cfRule type="containsErrors" dxfId="372" priority="71">
      <formula>ISERROR(C24)</formula>
    </cfRule>
  </conditionalFormatting>
  <conditionalFormatting sqref="D3">
    <cfRule type="expression" dxfId="371" priority="330">
      <formula>$C$3&gt;0</formula>
    </cfRule>
  </conditionalFormatting>
  <conditionalFormatting sqref="D22:D34">
    <cfRule type="containsErrors" dxfId="370" priority="57">
      <formula>ISERROR(D22)</formula>
    </cfRule>
  </conditionalFormatting>
  <conditionalFormatting sqref="D38:D39">
    <cfRule type="expression" dxfId="369" priority="369">
      <formula>D38*-1=#REF!</formula>
    </cfRule>
  </conditionalFormatting>
  <conditionalFormatting sqref="D38:G39">
    <cfRule type="containsErrors" dxfId="368" priority="91">
      <formula>ISERROR(D38)</formula>
    </cfRule>
  </conditionalFormatting>
  <conditionalFormatting sqref="D35:I37">
    <cfRule type="containsErrors" dxfId="367" priority="323">
      <formula>ISERROR(D35)</formula>
    </cfRule>
  </conditionalFormatting>
  <conditionalFormatting sqref="E5:E33 I5:I33 G23:G33">
    <cfRule type="expression" dxfId="366" priority="70">
      <formula>$F5*-1=$C$3</formula>
    </cfRule>
  </conditionalFormatting>
  <conditionalFormatting sqref="E23:E33">
    <cfRule type="containsErrors" dxfId="365" priority="47">
      <formula>ISERROR(E23)</formula>
    </cfRule>
    <cfRule type="containsErrors" dxfId="364" priority="46">
      <formula>ISERROR(E23)</formula>
    </cfRule>
    <cfRule type="cellIs" dxfId="363" priority="63" operator="lessThan">
      <formula>0</formula>
    </cfRule>
    <cfRule type="cellIs" dxfId="362" priority="48" operator="lessThan">
      <formula>0</formula>
    </cfRule>
    <cfRule type="cellIs" dxfId="361" priority="56" operator="lessThan">
      <formula>0</formula>
    </cfRule>
  </conditionalFormatting>
  <conditionalFormatting sqref="E38:G39">
    <cfRule type="expression" dxfId="360" priority="92">
      <formula>$F38*-1=$C$3</formula>
    </cfRule>
  </conditionalFormatting>
  <conditionalFormatting sqref="E70:G70">
    <cfRule type="expression" dxfId="359" priority="90">
      <formula>$F70*-1=$C$3</formula>
    </cfRule>
    <cfRule type="containsErrors" dxfId="358" priority="89">
      <formula>ISERROR(E70)</formula>
    </cfRule>
  </conditionalFormatting>
  <conditionalFormatting sqref="E34:I34">
    <cfRule type="containsErrors" dxfId="357" priority="269">
      <formula>ISERROR(E34)</formula>
    </cfRule>
  </conditionalFormatting>
  <conditionalFormatting sqref="F59">
    <cfRule type="containsErrors" dxfId="356" priority="105">
      <formula>ISERROR(F59)</formula>
    </cfRule>
  </conditionalFormatting>
  <conditionalFormatting sqref="F4:G22">
    <cfRule type="expression" dxfId="355" priority="19">
      <formula>$C$3=0</formula>
    </cfRule>
  </conditionalFormatting>
  <conditionalFormatting sqref="F24:G33">
    <cfRule type="containsErrors" dxfId="354" priority="62">
      <formula>ISERROR(F24)</formula>
    </cfRule>
  </conditionalFormatting>
  <conditionalFormatting sqref="F34:G37">
    <cfRule type="expression" dxfId="353" priority="253">
      <formula>$C$3=0</formula>
    </cfRule>
  </conditionalFormatting>
  <conditionalFormatting sqref="F24:I33">
    <cfRule type="containsErrors" dxfId="352" priority="68">
      <formula>ISERROR(F24)</formula>
    </cfRule>
  </conditionalFormatting>
  <conditionalFormatting sqref="F35:I35">
    <cfRule type="containsErrors" dxfId="351" priority="277">
      <formula>ISERROR(F35)</formula>
    </cfRule>
  </conditionalFormatting>
  <conditionalFormatting sqref="G4:G22">
    <cfRule type="cellIs" dxfId="350" priority="357" operator="lessThan">
      <formula>0</formula>
    </cfRule>
  </conditionalFormatting>
  <conditionalFormatting sqref="G5:G22 E34:I37 E22:F22 H22">
    <cfRule type="expression" dxfId="349" priority="365">
      <formula>$F5*-1=$C$3</formula>
    </cfRule>
  </conditionalFormatting>
  <conditionalFormatting sqref="G22">
    <cfRule type="containsErrors" dxfId="348" priority="356">
      <formula>ISERROR(G22)</formula>
    </cfRule>
  </conditionalFormatting>
  <conditionalFormatting sqref="G23:G33">
    <cfRule type="containsErrors" dxfId="347" priority="41">
      <formula>ISERROR(G23)</formula>
    </cfRule>
    <cfRule type="containsErrors" dxfId="346" priority="40">
      <formula>ISERROR(G23)</formula>
    </cfRule>
    <cfRule type="cellIs" dxfId="345" priority="42" operator="lessThan">
      <formula>0</formula>
    </cfRule>
    <cfRule type="containsErrors" dxfId="344" priority="43">
      <formula>ISERROR(G23)</formula>
    </cfRule>
    <cfRule type="cellIs" dxfId="343" priority="44" operator="lessThan">
      <formula>0</formula>
    </cfRule>
    <cfRule type="cellIs" dxfId="342" priority="61" operator="lessThan">
      <formula>0</formula>
    </cfRule>
    <cfRule type="cellIs" dxfId="341" priority="55" operator="lessThan">
      <formula>0</formula>
    </cfRule>
    <cfRule type="cellIs" dxfId="340" priority="67" operator="lessThan">
      <formula>0</formula>
    </cfRule>
  </conditionalFormatting>
  <conditionalFormatting sqref="G34:G35">
    <cfRule type="cellIs" dxfId="339" priority="267" operator="lessThan">
      <formula>0</formula>
    </cfRule>
  </conditionalFormatting>
  <conditionalFormatting sqref="G35:G37">
    <cfRule type="cellIs" dxfId="338" priority="321" operator="lessThan">
      <formula>0</formula>
    </cfRule>
  </conditionalFormatting>
  <conditionalFormatting sqref="G60:I62">
    <cfRule type="containsErrors" dxfId="337" priority="102">
      <formula>ISERROR(G60)</formula>
    </cfRule>
  </conditionalFormatting>
  <conditionalFormatting sqref="H23:H33">
    <cfRule type="containsErrors" dxfId="336" priority="72">
      <formula>ISERROR(H23)</formula>
    </cfRule>
  </conditionalFormatting>
  <conditionalFormatting sqref="H89:H91">
    <cfRule type="containsErrors" dxfId="335" priority="103">
      <formula>ISERROR(H89)</formula>
    </cfRule>
  </conditionalFormatting>
  <conditionalFormatting sqref="H24:I33">
    <cfRule type="containsErrors" dxfId="334" priority="60">
      <formula>ISERROR(H24)</formula>
    </cfRule>
  </conditionalFormatting>
  <conditionalFormatting sqref="I4:I35 G22:G33 E4:E37">
    <cfRule type="cellIs" dxfId="333" priority="69" operator="lessThan">
      <formula>0</formula>
    </cfRule>
  </conditionalFormatting>
  <conditionalFormatting sqref="I22">
    <cfRule type="containsErrors" dxfId="332" priority="371">
      <formula>ISERROR(I22)</formula>
    </cfRule>
  </conditionalFormatting>
  <conditionalFormatting sqref="I23:I33">
    <cfRule type="containsErrors" dxfId="331" priority="66">
      <formula>ISERROR(I23)</formula>
    </cfRule>
    <cfRule type="cellIs" dxfId="330" priority="59" operator="lessThan">
      <formula>0</formula>
    </cfRule>
    <cfRule type="cellIs" dxfId="329" priority="54" operator="lessThan">
      <formula>0</formula>
    </cfRule>
    <cfRule type="containsErrors" dxfId="328" priority="38">
      <formula>ISERROR(I23)</formula>
    </cfRule>
    <cfRule type="cellIs" dxfId="327" priority="34" operator="lessThan">
      <formula>0</formula>
    </cfRule>
    <cfRule type="cellIs" dxfId="326" priority="65" operator="lessThan">
      <formula>0</formula>
    </cfRule>
    <cfRule type="containsErrors" dxfId="325" priority="33">
      <formula>ISERROR(I23)</formula>
    </cfRule>
    <cfRule type="cellIs" dxfId="324" priority="32" operator="lessThan">
      <formula>0</formula>
    </cfRule>
    <cfRule type="containsErrors" dxfId="323" priority="31">
      <formula>ISERROR(I23)</formula>
    </cfRule>
    <cfRule type="containsErrors" dxfId="322" priority="30">
      <formula>ISERROR(I23)</formula>
    </cfRule>
    <cfRule type="cellIs" dxfId="321" priority="39" operator="lessThan">
      <formula>0</formula>
    </cfRule>
  </conditionalFormatting>
  <conditionalFormatting sqref="I35:I37">
    <cfRule type="cellIs" dxfId="320" priority="319" operator="lessThan">
      <formula>0</formula>
    </cfRule>
  </conditionalFormatting>
  <conditionalFormatting sqref="K4:K37">
    <cfRule type="cellIs" dxfId="319" priority="52" operator="lessThan">
      <formula>0</formula>
    </cfRule>
  </conditionalFormatting>
  <conditionalFormatting sqref="K23:K33">
    <cfRule type="cellIs" dxfId="318" priority="53" operator="equal">
      <formula>0</formula>
    </cfRule>
  </conditionalFormatting>
  <conditionalFormatting sqref="K37">
    <cfRule type="cellIs" dxfId="317" priority="325" operator="equal">
      <formula>0</formula>
    </cfRule>
  </conditionalFormatting>
  <conditionalFormatting sqref="K4:L22">
    <cfRule type="cellIs" dxfId="316" priority="20" operator="equal">
      <formula>0</formula>
    </cfRule>
  </conditionalFormatting>
  <conditionalFormatting sqref="K34:L36">
    <cfRule type="cellIs" dxfId="315" priority="271" operator="equal">
      <formula>0</formula>
    </cfRule>
  </conditionalFormatting>
  <conditionalFormatting sqref="L3">
    <cfRule type="cellIs" dxfId="314" priority="100" operator="equal">
      <formula>0</formula>
    </cfRule>
  </conditionalFormatting>
  <conditionalFormatting sqref="L3:L33">
    <cfRule type="containsErrors" dxfId="313" priority="3">
      <formula>ISERROR(L3)</formula>
    </cfRule>
  </conditionalFormatting>
  <conditionalFormatting sqref="L23">
    <cfRule type="containsErrors" dxfId="312" priority="1">
      <formula>ISERROR(L23)</formula>
    </cfRule>
    <cfRule type="containsErrors" dxfId="311" priority="2">
      <formula>ISERROR(L23)</formula>
    </cfRule>
  </conditionalFormatting>
  <conditionalFormatting sqref="L23:L33">
    <cfRule type="containsErrors" dxfId="310" priority="5">
      <formula>ISERROR(L23)</formula>
    </cfRule>
  </conditionalFormatting>
  <conditionalFormatting sqref="L24:L33">
    <cfRule type="containsErrors" dxfId="309" priority="10">
      <formula>ISERROR(L24)</formula>
    </cfRule>
  </conditionalFormatting>
  <conditionalFormatting sqref="L24:L36">
    <cfRule type="containsErrors" dxfId="308" priority="8">
      <formula>ISERROR(L24)</formula>
    </cfRule>
  </conditionalFormatting>
  <conditionalFormatting sqref="L39">
    <cfRule type="containsErrors" dxfId="307" priority="331">
      <formula>ISERROR(L39)</formula>
    </cfRule>
  </conditionalFormatting>
  <conditionalFormatting sqref="N37">
    <cfRule type="cellIs" dxfId="306" priority="254" operator="lessThan">
      <formula>0</formula>
    </cfRule>
  </conditionalFormatting>
  <conditionalFormatting sqref="N89:N91">
    <cfRule type="cellIs" dxfId="305" priority="350" operator="lessThan">
      <formula>0</formula>
    </cfRule>
    <cfRule type="cellIs" dxfId="304" priority="351" operator="greaterThanOrEqual">
      <formula>0</formula>
    </cfRule>
  </conditionalFormatting>
  <conditionalFormatting sqref="N57:P57">
    <cfRule type="containsErrors" dxfId="303" priority="76">
      <formula>ISERROR(N57)</formula>
    </cfRule>
    <cfRule type="expression" dxfId="302" priority="77">
      <formula>$F57*-1=$C$3</formula>
    </cfRule>
  </conditionalFormatting>
  <conditionalFormatting sqref="N59:Q59">
    <cfRule type="containsErrors" dxfId="301" priority="93">
      <formula>ISERROR(N59)</formula>
    </cfRule>
  </conditionalFormatting>
  <conditionalFormatting sqref="N60:Q62">
    <cfRule type="cellIs" dxfId="300" priority="95" operator="greaterThanOrEqual">
      <formula>0</formula>
    </cfRule>
    <cfRule type="cellIs" dxfId="299" priority="94" operator="lessThan">
      <formula>0</formula>
    </cfRule>
  </conditionalFormatting>
  <dataValidations count="2">
    <dataValidation type="list" allowBlank="1" showInputMessage="1" sqref="Q58" xr:uid="{AF52ABE4-E1B4-4566-A63F-9997310D690E}">
      <formula1>$A$4:$A$23</formula1>
    </dataValidation>
    <dataValidation type="list" allowBlank="1" showInputMessage="1" sqref="E40:G40 N58:P58 E71:G71" xr:uid="{7C904141-9DF0-42CA-AF7E-C3392888D385}">
      <formula1>$A$4:$A$22</formula1>
    </dataValidation>
  </dataValidations>
  <hyperlinks>
    <hyperlink ref="R3" location="米国株!C172" display="米国株入力シートへジャンプ⇒" xr:uid="{70C27612-F8C2-4F15-BE93-82EB58F14CAF}"/>
    <hyperlink ref="Q1" location="目次!A1" display="目次へジャンプ" xr:uid="{940C98EB-911E-4918-9299-C3DA15F9A7D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7E78-E902-4367-931D-86D5362EC87D}">
  <sheetPr codeName="Sheet12"/>
  <dimension ref="A1:X104"/>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8.600000000000001" thickBot="1">
      <c r="A3" s="72"/>
      <c r="B3" s="283" t="s">
        <v>421</v>
      </c>
      <c r="C3" s="136" t="e">
        <f>'9月'!C22</f>
        <v>#N/A</v>
      </c>
      <c r="D3" s="271" t="s">
        <v>320</v>
      </c>
      <c r="E3" s="73"/>
      <c r="F3" s="74"/>
      <c r="G3" s="73"/>
      <c r="H3" s="74"/>
      <c r="I3" s="73"/>
      <c r="J3" s="72"/>
      <c r="K3" s="75"/>
      <c r="L3" s="80" t="e">
        <f>'9月'!L22</f>
        <v>#N/A</v>
      </c>
      <c r="M3" s="32" t="s">
        <v>58</v>
      </c>
      <c r="N3" s="32" t="s">
        <v>59</v>
      </c>
      <c r="O3" s="32" t="s">
        <v>60</v>
      </c>
      <c r="P3" s="33" t="s">
        <v>61</v>
      </c>
      <c r="Q3" s="253" t="s">
        <v>202</v>
      </c>
      <c r="R3" s="215" t="s">
        <v>201</v>
      </c>
    </row>
    <row r="4" spans="1:18" ht="15">
      <c r="A4" s="77">
        <v>46296</v>
      </c>
      <c r="B4" s="278" t="s">
        <v>422</v>
      </c>
      <c r="C4" s="78" t="e">
        <f>IF(L4&gt;0,L4-SUM(K4)-'9月'!K38,NA())</f>
        <v>#N/A</v>
      </c>
      <c r="D4" s="30" t="e">
        <f t="shared" ref="D4:D20" si="0">C4-C3</f>
        <v>#N/A</v>
      </c>
      <c r="E4" s="31" t="e">
        <f t="shared" ref="E4:E20" si="1">D4/C3</f>
        <v>#N/A</v>
      </c>
      <c r="F4" s="30" t="e">
        <f t="shared" ref="F4:F22" si="2">C4-$C$3</f>
        <v>#N/A</v>
      </c>
      <c r="G4" s="31" t="e">
        <f>F4/$C$3</f>
        <v>#N/A</v>
      </c>
      <c r="H4" s="30" t="e">
        <f t="shared" ref="H4:H22" si="3">C4-$C$2</f>
        <v>#N/A</v>
      </c>
      <c r="I4" s="31" t="e">
        <f t="shared" ref="I4:I21" si="4">H4/$C$2</f>
        <v>#N/A</v>
      </c>
      <c r="J4" s="72"/>
      <c r="K4" s="79">
        <f>IFERROR(VLOOKUP(A4,入力シート!$A$14:$B$1048576,2,0),0)</f>
        <v>0</v>
      </c>
      <c r="L4" s="80" t="e">
        <f t="shared" ref="L4:L22" si="5">IF(SUM(M4:Q4)&gt;0,SUM(M4:Q4),NA())</f>
        <v>#N/A</v>
      </c>
      <c r="M4" s="34"/>
      <c r="N4" s="34"/>
      <c r="O4" s="34"/>
      <c r="P4" s="35"/>
      <c r="Q4" s="185">
        <f>米国株!E190</f>
        <v>0</v>
      </c>
    </row>
    <row r="5" spans="1:18" ht="15">
      <c r="A5" s="77">
        <v>46297</v>
      </c>
      <c r="B5" s="279" t="s">
        <v>423</v>
      </c>
      <c r="C5" s="82" t="e">
        <f>IF(L5&gt;0,L5-SUM(K4:K5)-'9月'!K38,NA())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米国株!E191</f>
        <v>0</v>
      </c>
    </row>
    <row r="6" spans="1:18" ht="15">
      <c r="A6" s="77">
        <v>46300</v>
      </c>
      <c r="B6" s="279" t="s">
        <v>761</v>
      </c>
      <c r="C6" s="82" t="e">
        <f>IF(L6&gt;0,L6-SUM(K4:K6)-'9月'!K38,NA())</f>
        <v>#N/A</v>
      </c>
      <c r="D6" s="30" t="e">
        <f>C6-C5</f>
        <v>#N/A</v>
      </c>
      <c r="E6" s="31" t="e">
        <f>D6/C5</f>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米国株!E192</f>
        <v>0</v>
      </c>
    </row>
    <row r="7" spans="1:18" ht="15">
      <c r="A7" s="77">
        <v>46301</v>
      </c>
      <c r="B7" s="279" t="s">
        <v>424</v>
      </c>
      <c r="C7" s="82" t="e">
        <f>IF(L7&gt;0,L7-SUM(K4:K7)-'9月'!K38,NA())</f>
        <v>#N/A</v>
      </c>
      <c r="D7" s="30" t="e">
        <f t="shared" si="0"/>
        <v>#N/A</v>
      </c>
      <c r="E7" s="31" t="e">
        <f t="shared" si="1"/>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米国株!E193</f>
        <v>0</v>
      </c>
    </row>
    <row r="8" spans="1:18" ht="15">
      <c r="A8" s="77">
        <v>46302</v>
      </c>
      <c r="B8" s="279" t="s">
        <v>425</v>
      </c>
      <c r="C8" s="82" t="e">
        <f>IF(L8&gt;0,L8-SUM(K4:K8)-'9月'!K38,NA())</f>
        <v>#N/A</v>
      </c>
      <c r="D8" s="30" t="e">
        <f t="shared" si="0"/>
        <v>#N/A</v>
      </c>
      <c r="E8" s="31" t="e">
        <f t="shared" si="1"/>
        <v>#N/A</v>
      </c>
      <c r="F8" s="30" t="e">
        <f t="shared" si="2"/>
        <v>#N/A</v>
      </c>
      <c r="G8" s="31" t="e">
        <f t="shared" ref="G8:G22" si="6">F8/$C$3</f>
        <v>#N/A</v>
      </c>
      <c r="H8" s="30" t="e">
        <f t="shared" si="3"/>
        <v>#N/A</v>
      </c>
      <c r="I8" s="31" t="e">
        <f t="shared" si="4"/>
        <v>#N/A</v>
      </c>
      <c r="J8" s="72"/>
      <c r="K8" s="79">
        <f>IFERROR(VLOOKUP(A8,入力シート!$A$14:$B$1048576,2,0),0)</f>
        <v>0</v>
      </c>
      <c r="L8" s="80" t="e">
        <f t="shared" si="5"/>
        <v>#N/A</v>
      </c>
      <c r="M8" s="34"/>
      <c r="N8" s="34"/>
      <c r="O8" s="34"/>
      <c r="P8" s="35"/>
      <c r="Q8" s="185">
        <f>米国株!E194</f>
        <v>0</v>
      </c>
    </row>
    <row r="9" spans="1:18" ht="15">
      <c r="A9" s="77">
        <v>46303</v>
      </c>
      <c r="B9" s="279" t="s">
        <v>298</v>
      </c>
      <c r="C9" s="82" t="e">
        <f>IF(L9&gt;0,L9-SUM(K4:K9)-'9月'!K38,NA())</f>
        <v>#N/A</v>
      </c>
      <c r="D9" s="30" t="e">
        <f t="shared" si="0"/>
        <v>#N/A</v>
      </c>
      <c r="E9" s="31" t="e">
        <f t="shared" si="1"/>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米国株!E195</f>
        <v>0</v>
      </c>
    </row>
    <row r="10" spans="1:18" ht="15">
      <c r="A10" s="77">
        <v>46304</v>
      </c>
      <c r="B10" s="279" t="s">
        <v>299</v>
      </c>
      <c r="C10" s="82" t="e">
        <f>IF(L10&gt;0,L10-SUM(K4:K10)-'9月'!K38,NA())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米国株!E196</f>
        <v>0</v>
      </c>
    </row>
    <row r="11" spans="1:18" ht="15">
      <c r="A11" s="77">
        <v>46308</v>
      </c>
      <c r="B11" s="279" t="s">
        <v>762</v>
      </c>
      <c r="C11" s="82" t="e">
        <f>IF(L11&gt;0,L11-SUM(K4:K11)-'9月'!K38,NA())</f>
        <v>#N/A</v>
      </c>
      <c r="D11" s="30" t="e">
        <f>C11-C10</f>
        <v>#N/A</v>
      </c>
      <c r="E11" s="31" t="e">
        <f>D11/C10</f>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米国株!E197</f>
        <v>0</v>
      </c>
    </row>
    <row r="12" spans="1:18" ht="15">
      <c r="A12" s="77">
        <v>46309</v>
      </c>
      <c r="B12" s="279" t="s">
        <v>426</v>
      </c>
      <c r="C12" s="82" t="e">
        <f>IF(L12&gt;0,L12-SUM(K4:K12)-'9月'!K38,NA())</f>
        <v>#N/A</v>
      </c>
      <c r="D12" s="30" t="e">
        <f t="shared" si="0"/>
        <v>#N/A</v>
      </c>
      <c r="E12" s="31" t="e">
        <f t="shared" si="1"/>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米国株!E198</f>
        <v>0</v>
      </c>
    </row>
    <row r="13" spans="1:18" ht="15">
      <c r="A13" s="77">
        <v>46310</v>
      </c>
      <c r="B13" s="279" t="s">
        <v>427</v>
      </c>
      <c r="C13" s="82" t="e">
        <f>IF(L13&gt;0,L13-SUM(K4:K13)-'9月'!K38,NA())</f>
        <v>#N/A</v>
      </c>
      <c r="D13" s="30" t="e">
        <f t="shared" si="0"/>
        <v>#N/A</v>
      </c>
      <c r="E13" s="31" t="e">
        <f t="shared" si="1"/>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米国株!E199</f>
        <v>0</v>
      </c>
    </row>
    <row r="14" spans="1:18" ht="15">
      <c r="A14" s="77">
        <v>46311</v>
      </c>
      <c r="B14" s="279" t="s">
        <v>302</v>
      </c>
      <c r="C14" s="82" t="e">
        <f>IF(L14&gt;0,L14-SUM(K4:K14)-'9月'!K38,NA())</f>
        <v>#N/A</v>
      </c>
      <c r="D14" s="30" t="e">
        <f t="shared" si="0"/>
        <v>#N/A</v>
      </c>
      <c r="E14" s="31" t="e">
        <f t="shared" si="1"/>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米国株!E200</f>
        <v>0</v>
      </c>
    </row>
    <row r="15" spans="1:18" ht="15">
      <c r="A15" s="77">
        <v>46314</v>
      </c>
      <c r="B15" s="279" t="s">
        <v>763</v>
      </c>
      <c r="C15" s="82" t="e">
        <f>IF(L15&gt;0,L15-SUM(K4:K15)-'9月'!K38,NA())</f>
        <v>#N/A</v>
      </c>
      <c r="D15" s="30" t="e">
        <f t="shared" si="0"/>
        <v>#N/A</v>
      </c>
      <c r="E15" s="31" t="e">
        <f t="shared" si="1"/>
        <v>#N/A</v>
      </c>
      <c r="F15" s="30" t="e">
        <f t="shared" si="2"/>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米国株!E201</f>
        <v>0</v>
      </c>
    </row>
    <row r="16" spans="1:18" ht="15">
      <c r="A16" s="77">
        <v>46315</v>
      </c>
      <c r="B16" s="279" t="s">
        <v>428</v>
      </c>
      <c r="C16" s="82" t="e">
        <f>IF(L16&gt;0,L16-SUM(K4:K16)-'9月'!K38,NA())</f>
        <v>#N/A</v>
      </c>
      <c r="D16" s="30" t="e">
        <f>C16-C15</f>
        <v>#N/A</v>
      </c>
      <c r="E16" s="31" t="e">
        <f>D16/C15</f>
        <v>#N/A</v>
      </c>
      <c r="F16" s="30" t="e">
        <f t="shared" si="2"/>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米国株!E202</f>
        <v>0</v>
      </c>
    </row>
    <row r="17" spans="1:17" ht="15">
      <c r="A17" s="77">
        <v>46316</v>
      </c>
      <c r="B17" s="279" t="s">
        <v>429</v>
      </c>
      <c r="C17" s="82" t="e">
        <f>IF(L17&gt;0,L17-SUM(K4:K17)-'9月'!K38,NA())</f>
        <v>#N/A</v>
      </c>
      <c r="D17" s="30" t="e">
        <f t="shared" si="0"/>
        <v>#N/A</v>
      </c>
      <c r="E17" s="31" t="e">
        <f t="shared" si="1"/>
        <v>#N/A</v>
      </c>
      <c r="F17" s="30" t="e">
        <f t="shared" si="2"/>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米国株!E203</f>
        <v>0</v>
      </c>
    </row>
    <row r="18" spans="1:17" ht="15">
      <c r="A18" s="77">
        <v>46317</v>
      </c>
      <c r="B18" s="279" t="s">
        <v>300</v>
      </c>
      <c r="C18" s="82" t="e">
        <f>IF(L18&gt;0,L18-SUM(K4:K18)-'9月'!K38,NA())</f>
        <v>#N/A</v>
      </c>
      <c r="D18" s="30" t="e">
        <f t="shared" si="0"/>
        <v>#N/A</v>
      </c>
      <c r="E18" s="31" t="e">
        <f t="shared" si="1"/>
        <v>#N/A</v>
      </c>
      <c r="F18" s="30" t="e">
        <f t="shared" si="2"/>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米国株!E204</f>
        <v>0</v>
      </c>
    </row>
    <row r="19" spans="1:17" ht="15">
      <c r="A19" s="77">
        <v>46318</v>
      </c>
      <c r="B19" s="279" t="s">
        <v>303</v>
      </c>
      <c r="C19" s="82" t="e">
        <f>IF(L19&gt;0,L19-SUM(K4:K19)-'9月'!K38,NA())</f>
        <v>#N/A</v>
      </c>
      <c r="D19" s="30" t="e">
        <f t="shared" si="0"/>
        <v>#N/A</v>
      </c>
      <c r="E19" s="31" t="e">
        <f t="shared" si="1"/>
        <v>#N/A</v>
      </c>
      <c r="F19" s="30" t="e">
        <f t="shared" si="2"/>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米国株!E205</f>
        <v>0</v>
      </c>
    </row>
    <row r="20" spans="1:17" ht="15">
      <c r="A20" s="77">
        <v>46321</v>
      </c>
      <c r="B20" s="279" t="s">
        <v>764</v>
      </c>
      <c r="C20" s="82" t="e">
        <f>IF(L20&gt;0,L20-SUM(K4:K20)-'9月'!K38,NA())</f>
        <v>#N/A</v>
      </c>
      <c r="D20" s="30" t="e">
        <f t="shared" si="0"/>
        <v>#N/A</v>
      </c>
      <c r="E20" s="31" t="e">
        <f t="shared" si="1"/>
        <v>#N/A</v>
      </c>
      <c r="F20" s="30" t="e">
        <f t="shared" si="2"/>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米国株!E206</f>
        <v>0</v>
      </c>
    </row>
    <row r="21" spans="1:17" ht="15">
      <c r="A21" s="77">
        <v>46322</v>
      </c>
      <c r="B21" s="279" t="s">
        <v>430</v>
      </c>
      <c r="C21" s="82" t="e">
        <f>IF(L21&gt;0,L21-SUM(K4:K21)-'9月'!K38,NA())</f>
        <v>#N/A</v>
      </c>
      <c r="D21" s="30" t="e">
        <f>C21-C20</f>
        <v>#N/A</v>
      </c>
      <c r="E21" s="31" t="e">
        <f>D21/C20</f>
        <v>#N/A</v>
      </c>
      <c r="F21" s="30" t="e">
        <f>C21-$C$3</f>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米国株!E207</f>
        <v>0</v>
      </c>
    </row>
    <row r="22" spans="1:17" ht="15">
      <c r="A22" s="77">
        <v>46323</v>
      </c>
      <c r="B22" s="279" t="s">
        <v>431</v>
      </c>
      <c r="C22" s="82" t="e">
        <f>IF(L22&gt;0,L22-SUM(K4:K22)-'9月'!K38,NA())</f>
        <v>#N/A</v>
      </c>
      <c r="D22" s="30" t="e">
        <f>C22-C21</f>
        <v>#N/A</v>
      </c>
      <c r="E22" s="31" t="e">
        <f>D22/C21</f>
        <v>#N/A</v>
      </c>
      <c r="F22" s="30" t="e">
        <f t="shared" si="2"/>
        <v>#N/A</v>
      </c>
      <c r="G22" s="31" t="e">
        <f t="shared" si="6"/>
        <v>#N/A</v>
      </c>
      <c r="H22" s="30" t="e">
        <f t="shared" si="3"/>
        <v>#N/A</v>
      </c>
      <c r="I22" s="31" t="e">
        <f>H22/$C$2</f>
        <v>#N/A</v>
      </c>
      <c r="J22" s="72"/>
      <c r="K22" s="79">
        <f>IFERROR(VLOOKUP(A22,入力シート!$A$14:$B$1048576,2,0),0)</f>
        <v>0</v>
      </c>
      <c r="L22" s="80" t="e">
        <f t="shared" si="5"/>
        <v>#N/A</v>
      </c>
      <c r="M22" s="34"/>
      <c r="N22" s="34"/>
      <c r="O22" s="34"/>
      <c r="P22" s="35"/>
      <c r="Q22" s="185">
        <f>米国株!E208</f>
        <v>0</v>
      </c>
    </row>
    <row r="23" spans="1:17" ht="15">
      <c r="A23" s="77">
        <v>46324</v>
      </c>
      <c r="B23" s="279" t="s">
        <v>301</v>
      </c>
      <c r="C23" s="82" t="e">
        <f>IF(L23&gt;0,L23-SUM(K4:K23)-'9月'!K38,NA())</f>
        <v>#N/A</v>
      </c>
      <c r="D23" s="30" t="e">
        <f>C23-C22</f>
        <v>#N/A</v>
      </c>
      <c r="E23" s="31" t="e">
        <f>D23/C22</f>
        <v>#N/A</v>
      </c>
      <c r="F23" s="30" t="e">
        <f t="shared" ref="F23:F24" si="7">C23-$C$3</f>
        <v>#N/A</v>
      </c>
      <c r="G23" s="31" t="e">
        <f t="shared" ref="G23:G24" si="8">F23/$C$3</f>
        <v>#N/A</v>
      </c>
      <c r="H23" s="30" t="e">
        <f t="shared" ref="H23:H24" si="9">C23-$C$2</f>
        <v>#N/A</v>
      </c>
      <c r="I23" s="31" t="e">
        <f>H23/$C$2</f>
        <v>#N/A</v>
      </c>
      <c r="J23" s="72"/>
      <c r="K23" s="79">
        <f>IFERROR(VLOOKUP(A23,入力シート!$A$14:$B$1048576,2,0),0)</f>
        <v>0</v>
      </c>
      <c r="L23" s="80" t="e">
        <f t="shared" ref="L23:L24" si="10">IF(SUM(M23:Q23)&gt;0,SUM(M23:Q23),NA())</f>
        <v>#N/A</v>
      </c>
      <c r="M23" s="34"/>
      <c r="N23" s="34"/>
      <c r="O23" s="34"/>
      <c r="P23" s="35"/>
      <c r="Q23" s="185">
        <f>米国株!E209</f>
        <v>0</v>
      </c>
    </row>
    <row r="24" spans="1:17" ht="15">
      <c r="A24" s="77">
        <v>46325</v>
      </c>
      <c r="B24" s="279" t="s">
        <v>304</v>
      </c>
      <c r="C24" s="82" t="e">
        <f>IF(L24&gt;0,L24-SUM(K4:K24)-'9月'!K38,NA())</f>
        <v>#N/A</v>
      </c>
      <c r="D24" s="30" t="e">
        <f>C24-C23</f>
        <v>#N/A</v>
      </c>
      <c r="E24" s="31" t="e">
        <f>D24/C23</f>
        <v>#N/A</v>
      </c>
      <c r="F24" s="30" t="e">
        <f t="shared" si="7"/>
        <v>#N/A</v>
      </c>
      <c r="G24" s="31" t="e">
        <f t="shared" si="8"/>
        <v>#N/A</v>
      </c>
      <c r="H24" s="30" t="e">
        <f t="shared" si="9"/>
        <v>#N/A</v>
      </c>
      <c r="I24" s="31" t="e">
        <f>H24/$C$2</f>
        <v>#N/A</v>
      </c>
      <c r="J24" s="72"/>
      <c r="K24" s="79">
        <f>IFERROR(VLOOKUP(A24,入力シート!$A$14:$B$1048576,2,0),0)</f>
        <v>0</v>
      </c>
      <c r="L24" s="80" t="e">
        <f t="shared" si="10"/>
        <v>#N/A</v>
      </c>
      <c r="M24" s="34"/>
      <c r="N24" s="34"/>
      <c r="O24" s="34"/>
      <c r="P24" s="35"/>
      <c r="Q24" s="185">
        <f>米国株!E210</f>
        <v>0</v>
      </c>
    </row>
    <row r="25" spans="1:17" ht="15" hidden="1">
      <c r="A25" s="77">
        <v>46298</v>
      </c>
      <c r="B25" s="135"/>
      <c r="C25" s="146" t="e">
        <f>C5</f>
        <v>#N/A</v>
      </c>
      <c r="D25" s="146" t="e">
        <f t="shared" ref="D25:I25" si="11">D5</f>
        <v>#N/A</v>
      </c>
      <c r="E25" s="146" t="e">
        <f t="shared" si="11"/>
        <v>#N/A</v>
      </c>
      <c r="F25" s="146" t="e">
        <f t="shared" si="11"/>
        <v>#N/A</v>
      </c>
      <c r="G25" s="146" t="e">
        <f t="shared" si="11"/>
        <v>#N/A</v>
      </c>
      <c r="H25" s="146" t="e">
        <f t="shared" si="11"/>
        <v>#N/A</v>
      </c>
      <c r="I25" s="146" t="e">
        <f t="shared" si="11"/>
        <v>#N/A</v>
      </c>
      <c r="J25" s="72"/>
      <c r="K25" s="79"/>
      <c r="L25" s="146" t="e">
        <f>L5</f>
        <v>#N/A</v>
      </c>
      <c r="M25" s="34"/>
      <c r="N25" s="34"/>
      <c r="O25" s="34"/>
      <c r="P25" s="35"/>
      <c r="Q25" s="187"/>
    </row>
    <row r="26" spans="1:17" ht="15" hidden="1">
      <c r="A26" s="77">
        <v>46299</v>
      </c>
      <c r="B26" s="135"/>
      <c r="C26" s="146" t="e">
        <f>C25</f>
        <v>#N/A</v>
      </c>
      <c r="D26" s="146" t="e">
        <f t="shared" ref="D26:I26" si="12">D25</f>
        <v>#N/A</v>
      </c>
      <c r="E26" s="146" t="e">
        <f t="shared" si="12"/>
        <v>#N/A</v>
      </c>
      <c r="F26" s="146" t="e">
        <f t="shared" si="12"/>
        <v>#N/A</v>
      </c>
      <c r="G26" s="146" t="e">
        <f t="shared" si="12"/>
        <v>#N/A</v>
      </c>
      <c r="H26" s="146" t="e">
        <f t="shared" si="12"/>
        <v>#N/A</v>
      </c>
      <c r="I26" s="146" t="e">
        <f t="shared" si="12"/>
        <v>#N/A</v>
      </c>
      <c r="J26" s="72"/>
      <c r="K26" s="79"/>
      <c r="L26" s="146" t="e">
        <f>L25</f>
        <v>#N/A</v>
      </c>
      <c r="M26" s="34"/>
      <c r="N26" s="34"/>
      <c r="O26" s="34"/>
      <c r="P26" s="35"/>
      <c r="Q26" s="185"/>
    </row>
    <row r="27" spans="1:17" ht="15" hidden="1">
      <c r="A27" s="77">
        <v>46305</v>
      </c>
      <c r="B27" s="135"/>
      <c r="C27" s="146" t="e">
        <f>C10</f>
        <v>#N/A</v>
      </c>
      <c r="D27" s="146" t="e">
        <f t="shared" ref="D27:I27" si="13">D10</f>
        <v>#N/A</v>
      </c>
      <c r="E27" s="146" t="e">
        <f t="shared" si="13"/>
        <v>#N/A</v>
      </c>
      <c r="F27" s="146" t="e">
        <f t="shared" si="13"/>
        <v>#N/A</v>
      </c>
      <c r="G27" s="146" t="e">
        <f t="shared" si="13"/>
        <v>#N/A</v>
      </c>
      <c r="H27" s="146" t="e">
        <f t="shared" si="13"/>
        <v>#N/A</v>
      </c>
      <c r="I27" s="146" t="e">
        <f t="shared" si="13"/>
        <v>#N/A</v>
      </c>
      <c r="J27" s="72"/>
      <c r="K27" s="79"/>
      <c r="L27" s="146" t="e">
        <f>L10</f>
        <v>#N/A</v>
      </c>
      <c r="M27" s="34"/>
      <c r="N27" s="34"/>
      <c r="O27" s="34"/>
      <c r="P27" s="35"/>
      <c r="Q27" s="185"/>
    </row>
    <row r="28" spans="1:17" ht="15" hidden="1">
      <c r="A28" s="77">
        <v>46306</v>
      </c>
      <c r="B28" s="135"/>
      <c r="C28" s="146" t="e">
        <f>C27</f>
        <v>#N/A</v>
      </c>
      <c r="D28" s="146" t="e">
        <f t="shared" ref="D28:I29" si="14">D27</f>
        <v>#N/A</v>
      </c>
      <c r="E28" s="146" t="e">
        <f t="shared" si="14"/>
        <v>#N/A</v>
      </c>
      <c r="F28" s="146" t="e">
        <f t="shared" si="14"/>
        <v>#N/A</v>
      </c>
      <c r="G28" s="146" t="e">
        <f t="shared" si="14"/>
        <v>#N/A</v>
      </c>
      <c r="H28" s="146" t="e">
        <f t="shared" si="14"/>
        <v>#N/A</v>
      </c>
      <c r="I28" s="146" t="e">
        <f t="shared" si="14"/>
        <v>#N/A</v>
      </c>
      <c r="J28" s="72"/>
      <c r="K28" s="79"/>
      <c r="L28" s="146" t="e">
        <f>L27</f>
        <v>#N/A</v>
      </c>
      <c r="M28" s="34"/>
      <c r="N28" s="34"/>
      <c r="O28" s="34"/>
      <c r="P28" s="35"/>
      <c r="Q28" s="187"/>
    </row>
    <row r="29" spans="1:17" ht="15" hidden="1">
      <c r="A29" s="77">
        <v>46307</v>
      </c>
      <c r="B29" s="135"/>
      <c r="C29" s="146" t="e">
        <f>C28</f>
        <v>#N/A</v>
      </c>
      <c r="D29" s="146" t="e">
        <f t="shared" si="14"/>
        <v>#N/A</v>
      </c>
      <c r="E29" s="146" t="e">
        <f t="shared" si="14"/>
        <v>#N/A</v>
      </c>
      <c r="F29" s="146" t="e">
        <f t="shared" si="14"/>
        <v>#N/A</v>
      </c>
      <c r="G29" s="146" t="e">
        <f t="shared" si="14"/>
        <v>#N/A</v>
      </c>
      <c r="H29" s="146" t="e">
        <f t="shared" si="14"/>
        <v>#N/A</v>
      </c>
      <c r="I29" s="146" t="e">
        <f t="shared" si="14"/>
        <v>#N/A</v>
      </c>
      <c r="J29" s="72"/>
      <c r="K29" s="79"/>
      <c r="L29" s="146" t="e">
        <f>L28</f>
        <v>#N/A</v>
      </c>
      <c r="M29" s="34"/>
      <c r="N29" s="34"/>
      <c r="O29" s="34"/>
      <c r="P29" s="35"/>
      <c r="Q29" s="187"/>
    </row>
    <row r="30" spans="1:17" ht="15" hidden="1">
      <c r="A30" s="77">
        <v>46312</v>
      </c>
      <c r="B30" s="135"/>
      <c r="C30" s="146" t="e">
        <f>C14</f>
        <v>#N/A</v>
      </c>
      <c r="D30" s="146" t="e">
        <f t="shared" ref="D30:I30" si="15">D14</f>
        <v>#N/A</v>
      </c>
      <c r="E30" s="146" t="e">
        <f t="shared" si="15"/>
        <v>#N/A</v>
      </c>
      <c r="F30" s="146" t="e">
        <f t="shared" si="15"/>
        <v>#N/A</v>
      </c>
      <c r="G30" s="146" t="e">
        <f t="shared" si="15"/>
        <v>#N/A</v>
      </c>
      <c r="H30" s="146" t="e">
        <f t="shared" si="15"/>
        <v>#N/A</v>
      </c>
      <c r="I30" s="146" t="e">
        <f t="shared" si="15"/>
        <v>#N/A</v>
      </c>
      <c r="J30" s="72"/>
      <c r="K30" s="79"/>
      <c r="L30" s="146" t="e">
        <f>L14</f>
        <v>#N/A</v>
      </c>
      <c r="M30" s="34"/>
      <c r="N30" s="34"/>
      <c r="O30" s="34"/>
      <c r="P30" s="35"/>
      <c r="Q30" s="187"/>
    </row>
    <row r="31" spans="1:17" ht="15" hidden="1">
      <c r="A31" s="77">
        <v>46313</v>
      </c>
      <c r="B31" s="135"/>
      <c r="C31" s="146" t="e">
        <f>C30</f>
        <v>#N/A</v>
      </c>
      <c r="D31" s="146" t="e">
        <f t="shared" ref="D31:I31" si="16">D30</f>
        <v>#N/A</v>
      </c>
      <c r="E31" s="146" t="e">
        <f t="shared" si="16"/>
        <v>#N/A</v>
      </c>
      <c r="F31" s="146" t="e">
        <f t="shared" si="16"/>
        <v>#N/A</v>
      </c>
      <c r="G31" s="146" t="e">
        <f t="shared" si="16"/>
        <v>#N/A</v>
      </c>
      <c r="H31" s="146" t="e">
        <f t="shared" si="16"/>
        <v>#N/A</v>
      </c>
      <c r="I31" s="146" t="e">
        <f t="shared" si="16"/>
        <v>#N/A</v>
      </c>
      <c r="J31" s="72"/>
      <c r="K31" s="79"/>
      <c r="L31" s="146" t="e">
        <f>L30</f>
        <v>#N/A</v>
      </c>
      <c r="M31" s="34"/>
      <c r="N31" s="34"/>
      <c r="O31" s="34"/>
      <c r="P31" s="35"/>
      <c r="Q31" s="187"/>
    </row>
    <row r="32" spans="1:17" ht="15" hidden="1">
      <c r="A32" s="77">
        <v>46319</v>
      </c>
      <c r="B32" s="135"/>
      <c r="C32" s="146" t="e">
        <f>C19</f>
        <v>#N/A</v>
      </c>
      <c r="D32" s="146" t="e">
        <f t="shared" ref="D32:I32" si="17">D19</f>
        <v>#N/A</v>
      </c>
      <c r="E32" s="146" t="e">
        <f t="shared" si="17"/>
        <v>#N/A</v>
      </c>
      <c r="F32" s="146" t="e">
        <f t="shared" si="17"/>
        <v>#N/A</v>
      </c>
      <c r="G32" s="146" t="e">
        <f t="shared" si="17"/>
        <v>#N/A</v>
      </c>
      <c r="H32" s="146" t="e">
        <f t="shared" si="17"/>
        <v>#N/A</v>
      </c>
      <c r="I32" s="146" t="e">
        <f t="shared" si="17"/>
        <v>#N/A</v>
      </c>
      <c r="J32" s="72"/>
      <c r="K32" s="79"/>
      <c r="L32" s="146" t="e">
        <f>L19</f>
        <v>#N/A</v>
      </c>
      <c r="M32" s="34"/>
      <c r="N32" s="34"/>
      <c r="O32" s="34"/>
      <c r="P32" s="35"/>
      <c r="Q32" s="187"/>
    </row>
    <row r="33" spans="1:24" ht="15" hidden="1">
      <c r="A33" s="77">
        <v>46320</v>
      </c>
      <c r="B33" s="135"/>
      <c r="C33" s="146" t="e">
        <f>C32</f>
        <v>#N/A</v>
      </c>
      <c r="D33" s="146" t="e">
        <f t="shared" ref="D33:I33" si="18">D32</f>
        <v>#N/A</v>
      </c>
      <c r="E33" s="146" t="e">
        <f t="shared" si="18"/>
        <v>#N/A</v>
      </c>
      <c r="F33" s="146" t="e">
        <f t="shared" si="18"/>
        <v>#N/A</v>
      </c>
      <c r="G33" s="146" t="e">
        <f t="shared" si="18"/>
        <v>#N/A</v>
      </c>
      <c r="H33" s="146" t="e">
        <f t="shared" si="18"/>
        <v>#N/A</v>
      </c>
      <c r="I33" s="146" t="e">
        <f t="shared" si="18"/>
        <v>#N/A</v>
      </c>
      <c r="J33" s="72"/>
      <c r="K33" s="79"/>
      <c r="L33" s="146" t="e">
        <f>L32</f>
        <v>#N/A</v>
      </c>
      <c r="M33" s="34"/>
      <c r="N33" s="34"/>
      <c r="O33" s="34"/>
      <c r="P33" s="35"/>
      <c r="Q33" s="187"/>
    </row>
    <row r="34" spans="1:24" hidden="1">
      <c r="A34" s="77">
        <v>46326</v>
      </c>
      <c r="B34" s="85"/>
      <c r="C34" s="146" t="e">
        <f>C24</f>
        <v>#N/A</v>
      </c>
      <c r="D34" s="146" t="e">
        <f t="shared" ref="D34:I34" si="19">D24</f>
        <v>#N/A</v>
      </c>
      <c r="E34" s="146" t="e">
        <f t="shared" si="19"/>
        <v>#N/A</v>
      </c>
      <c r="F34" s="146" t="e">
        <f t="shared" si="19"/>
        <v>#N/A</v>
      </c>
      <c r="G34" s="146" t="e">
        <f t="shared" si="19"/>
        <v>#N/A</v>
      </c>
      <c r="H34" s="146" t="e">
        <f t="shared" si="19"/>
        <v>#N/A</v>
      </c>
      <c r="I34" s="146" t="e">
        <f t="shared" si="19"/>
        <v>#N/A</v>
      </c>
      <c r="J34" s="72"/>
      <c r="K34" s="79"/>
      <c r="L34" s="146" t="e">
        <f>L24</f>
        <v>#N/A</v>
      </c>
      <c r="M34" s="34"/>
      <c r="N34" s="34"/>
      <c r="O34" s="34"/>
      <c r="P34" s="35"/>
      <c r="Q34" s="187"/>
    </row>
    <row r="35" spans="1:24" ht="14.1" thickBot="1">
      <c r="A35" s="77"/>
      <c r="B35" s="85"/>
      <c r="C35" s="80"/>
      <c r="D35" s="17"/>
      <c r="E35" s="23"/>
      <c r="F35" s="17"/>
      <c r="G35" s="23"/>
      <c r="H35" s="17"/>
      <c r="I35" s="23"/>
      <c r="J35" s="72"/>
      <c r="K35" s="80"/>
      <c r="L35" s="80"/>
      <c r="M35" s="86"/>
      <c r="N35" s="86"/>
      <c r="O35" s="86"/>
      <c r="P35" s="86"/>
      <c r="Q35" s="86"/>
    </row>
    <row r="36" spans="1:24" ht="16.8" thickBot="1">
      <c r="A36" s="77"/>
      <c r="B36" s="85"/>
      <c r="C36" s="80"/>
      <c r="D36" s="17"/>
      <c r="E36" s="23"/>
      <c r="F36" s="17"/>
      <c r="G36" s="23"/>
      <c r="H36" s="17"/>
      <c r="I36" s="23"/>
      <c r="J36" s="72"/>
      <c r="K36" s="80"/>
      <c r="L36" s="302" t="s">
        <v>739</v>
      </c>
      <c r="M36" s="303"/>
      <c r="N36" s="300">
        <f>K37</f>
        <v>0</v>
      </c>
      <c r="O36" s="301"/>
      <c r="P36" s="86"/>
      <c r="Q36" s="86"/>
    </row>
    <row r="37" spans="1:24">
      <c r="A37" s="87"/>
      <c r="B37" s="88"/>
      <c r="C37" s="89"/>
      <c r="D37" s="1"/>
      <c r="E37" s="2"/>
      <c r="F37" s="1"/>
      <c r="G37" s="1"/>
      <c r="H37" s="88"/>
      <c r="K37" s="143">
        <f>SUM(K4:K36)+'9月'!K38</f>
        <v>0</v>
      </c>
      <c r="L37" s="38"/>
      <c r="M37" s="38"/>
      <c r="N37" s="38"/>
      <c r="O37" s="38"/>
      <c r="P37" s="38"/>
      <c r="Q37" s="38"/>
    </row>
    <row r="38" spans="1:24">
      <c r="A38" s="87"/>
      <c r="B38" s="88"/>
      <c r="C38" s="107" t="s">
        <v>125</v>
      </c>
      <c r="D38" s="108"/>
      <c r="E38" s="104"/>
      <c r="F38" s="103"/>
      <c r="G38" s="191">
        <f ca="1">TODAY()</f>
        <v>46026</v>
      </c>
      <c r="H38" s="110"/>
      <c r="I38" s="111"/>
      <c r="J38" s="111"/>
      <c r="L38" s="107" t="s">
        <v>123</v>
      </c>
      <c r="M38" s="38"/>
      <c r="N38" s="38"/>
      <c r="O38" s="38"/>
      <c r="P38" s="38"/>
      <c r="Q38" s="38"/>
    </row>
    <row r="39" spans="1:24" ht="17.399999999999999">
      <c r="A39" s="87"/>
      <c r="C39" s="38"/>
      <c r="D39" s="40" t="s">
        <v>1</v>
      </c>
      <c r="E39" s="293">
        <f ca="1">IF(G38&gt;DATE(2026,10,31),DATE(2026,10,31),TODAY())</f>
        <v>46026</v>
      </c>
      <c r="F39" s="293"/>
      <c r="G39" s="293"/>
      <c r="L39" s="38"/>
      <c r="M39" s="38"/>
      <c r="N39" s="38"/>
      <c r="O39" s="38"/>
      <c r="P39" s="38"/>
      <c r="Q39" s="38"/>
    </row>
    <row r="40" spans="1:24" ht="14.1" thickBot="1">
      <c r="B40" s="53"/>
      <c r="C40" s="90"/>
      <c r="K40" s="53"/>
      <c r="L40" s="90"/>
    </row>
    <row r="41" spans="1:24" ht="14.25" customHeight="1">
      <c r="B41" s="53"/>
      <c r="C41" s="296" t="s">
        <v>740</v>
      </c>
      <c r="D41" s="297"/>
      <c r="E41" s="297"/>
      <c r="F41" s="297"/>
      <c r="G41" s="158"/>
      <c r="H41" s="159"/>
      <c r="I41" s="160"/>
      <c r="J41" s="41"/>
      <c r="K41" s="53"/>
      <c r="L41" s="39"/>
      <c r="M41" s="39"/>
      <c r="N41" s="59"/>
      <c r="O41" s="39"/>
      <c r="P41" s="39"/>
      <c r="Q41" s="39"/>
      <c r="R41" s="182"/>
      <c r="S41" s="41"/>
    </row>
    <row r="42" spans="1:24" ht="14.25" customHeight="1">
      <c r="B42" s="53"/>
      <c r="C42" s="298"/>
      <c r="D42" s="299"/>
      <c r="E42" s="299"/>
      <c r="F42" s="299"/>
      <c r="G42" s="162"/>
      <c r="H42" s="163"/>
      <c r="I42" s="164"/>
      <c r="J42" s="41"/>
      <c r="K42" s="53"/>
      <c r="L42" s="39"/>
      <c r="M42" s="39"/>
      <c r="N42" s="59"/>
      <c r="O42" s="39"/>
      <c r="P42" s="39"/>
      <c r="Q42" s="39"/>
      <c r="R42" s="182"/>
      <c r="S42" s="41"/>
      <c r="T42" s="88"/>
      <c r="U42" s="88"/>
      <c r="V42" s="88"/>
      <c r="W42" s="88"/>
      <c r="X42" s="88"/>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104"/>
      <c r="O56" s="103"/>
      <c r="P56" s="191">
        <f ca="1">TODAY()</f>
        <v>46026</v>
      </c>
      <c r="Q56" s="39"/>
      <c r="R56" s="182"/>
      <c r="S56" s="41"/>
    </row>
    <row r="57" spans="3:21" ht="17.399999999999999">
      <c r="C57" s="165"/>
      <c r="D57" s="162"/>
      <c r="E57" s="161"/>
      <c r="F57" s="162"/>
      <c r="G57" s="162"/>
      <c r="H57" s="163"/>
      <c r="I57" s="164"/>
      <c r="J57" s="41"/>
      <c r="L57" s="39"/>
      <c r="M57" s="40" t="s">
        <v>1</v>
      </c>
      <c r="N57" s="293">
        <f ca="1">IF(P56&gt;DATE(2026,10,31),DATE(2026,10,31),TODAY())</f>
        <v>46026</v>
      </c>
      <c r="O57" s="293"/>
      <c r="P57" s="293"/>
      <c r="Q57" s="41"/>
      <c r="R57" s="182"/>
      <c r="S57" s="41"/>
    </row>
    <row r="58" spans="3:21" ht="36.9" thickBot="1">
      <c r="C58" s="165"/>
      <c r="D58" s="289" t="s">
        <v>5</v>
      </c>
      <c r="E58" s="290"/>
      <c r="F58" s="304" t="e">
        <f ca="1">VLOOKUP($E$39,$A$4:$H$38,3,0)</f>
        <v>#N/A</v>
      </c>
      <c r="G58" s="305"/>
      <c r="H58" s="305"/>
      <c r="I58" s="306"/>
      <c r="J58" s="41"/>
      <c r="L58" s="39"/>
      <c r="M58" s="40" t="s">
        <v>5</v>
      </c>
      <c r="N58" s="310" t="e">
        <f ca="1">VLOOKUP($N$57,$A$4:$L$39,12,0)</f>
        <v>#N/A</v>
      </c>
      <c r="O58" s="310"/>
      <c r="P58" s="310"/>
      <c r="Q58" s="41"/>
      <c r="R58" s="182"/>
      <c r="S58" s="41"/>
    </row>
    <row r="59" spans="3:21" ht="17.399999999999999">
      <c r="C59" s="166"/>
      <c r="D59" s="287" t="s">
        <v>147</v>
      </c>
      <c r="E59" s="288"/>
      <c r="F59" s="153"/>
      <c r="G59" s="294" t="e">
        <f ca="1">VLOOKUP($E$39,$A$4:$H$38,4,0)</f>
        <v>#N/A</v>
      </c>
      <c r="H59" s="294"/>
      <c r="I59" s="167" t="e">
        <f ca="1">VLOOKUP($E$39,$A$4:$H$38,5,0)</f>
        <v>#N/A</v>
      </c>
      <c r="J59" s="41"/>
      <c r="L59" s="39"/>
      <c r="M59" s="39"/>
      <c r="N59" s="39"/>
      <c r="O59" s="39"/>
      <c r="P59" s="39"/>
      <c r="Q59" s="39"/>
      <c r="R59" s="182"/>
      <c r="S59" s="41"/>
    </row>
    <row r="60" spans="3:21" ht="17.399999999999999">
      <c r="C60" s="165"/>
      <c r="D60" s="289" t="s">
        <v>69</v>
      </c>
      <c r="E60" s="290"/>
      <c r="F60" s="151"/>
      <c r="G60" s="295" t="e">
        <f ca="1">VLOOKUP($E$39,$A$4:$H$38,6,0)</f>
        <v>#N/A</v>
      </c>
      <c r="H60" s="295"/>
      <c r="I60" s="168" t="e">
        <f ca="1">VLOOKUP($E$39,$A$4:$H$38,7,0)</f>
        <v>#N/A</v>
      </c>
      <c r="J60" s="41"/>
      <c r="L60" s="39"/>
      <c r="M60" s="39"/>
      <c r="N60" s="39"/>
      <c r="O60" s="39"/>
      <c r="P60" s="39"/>
      <c r="Q60" s="39"/>
      <c r="R60" s="182"/>
      <c r="S60" s="41"/>
    </row>
    <row r="61" spans="3:21" ht="17.399999999999999">
      <c r="C61" s="165"/>
      <c r="D61" s="289" t="s">
        <v>70</v>
      </c>
      <c r="E61" s="290"/>
      <c r="F61" s="151"/>
      <c r="G61" s="295" t="e">
        <f ca="1">VLOOKUP($E$39,$A$4:$H$38,8,0)</f>
        <v>#N/A</v>
      </c>
      <c r="H61" s="295"/>
      <c r="I61" s="168" t="e">
        <f ca="1">VLOOKUP($E$39,$A$4:$I$38,9,0)</f>
        <v>#N/A</v>
      </c>
      <c r="J61" s="51"/>
      <c r="L61" s="39"/>
      <c r="M61" s="39"/>
      <c r="N61" s="39"/>
      <c r="O61" s="39"/>
      <c r="P61" s="39"/>
      <c r="Q61" s="39"/>
      <c r="R61" s="182"/>
      <c r="S61" s="51"/>
    </row>
    <row r="62" spans="3:21" ht="5.25" customHeight="1" thickBot="1">
      <c r="C62" s="169"/>
      <c r="D62" s="170"/>
      <c r="E62" s="171"/>
      <c r="F62" s="172"/>
      <c r="G62" s="172"/>
      <c r="H62" s="173"/>
      <c r="I62" s="174"/>
      <c r="J62" s="51"/>
      <c r="L62" s="39"/>
      <c r="M62" s="43"/>
      <c r="N62" s="44"/>
      <c r="O62" s="39"/>
      <c r="P62" s="39"/>
      <c r="Q62" s="39"/>
      <c r="R62" s="182"/>
      <c r="S62" s="51"/>
    </row>
    <row r="63" spans="3:21">
      <c r="D63" s="46"/>
      <c r="E63" s="47"/>
      <c r="H63" s="52"/>
      <c r="I63" s="52"/>
      <c r="J63" s="53"/>
      <c r="M63" s="46"/>
      <c r="N63" s="47"/>
      <c r="R63" s="183"/>
      <c r="S63" s="53"/>
      <c r="U63" s="54"/>
    </row>
    <row r="65" spans="2:17">
      <c r="L65" s="38"/>
      <c r="M65" s="38"/>
      <c r="N65" s="38"/>
      <c r="O65" s="38"/>
      <c r="P65" s="38"/>
      <c r="Q65" s="38"/>
    </row>
    <row r="66" spans="2:17">
      <c r="C66" s="55" t="s">
        <v>20</v>
      </c>
      <c r="L66" s="38"/>
      <c r="M66" s="38"/>
      <c r="N66" s="38"/>
      <c r="O66" s="38"/>
      <c r="P66" s="38"/>
      <c r="Q66" s="38"/>
    </row>
    <row r="67" spans="2:17">
      <c r="C67" s="56" t="s">
        <v>21</v>
      </c>
      <c r="L67" s="38"/>
      <c r="M67" s="38"/>
      <c r="N67" s="38"/>
      <c r="O67" s="38"/>
      <c r="P67" s="38"/>
      <c r="Q67" s="38"/>
    </row>
    <row r="68" spans="2:17">
      <c r="C68" s="57" t="s">
        <v>49</v>
      </c>
      <c r="L68" s="38"/>
      <c r="M68" s="38"/>
      <c r="N68" s="38"/>
      <c r="O68" s="38"/>
      <c r="P68" s="38"/>
      <c r="Q68" s="38"/>
    </row>
    <row r="69" spans="2:17">
      <c r="C69" s="57" t="s">
        <v>50</v>
      </c>
      <c r="E69" s="104"/>
      <c r="F69" s="103"/>
      <c r="G69" s="191">
        <f ca="1">TODAY()</f>
        <v>46026</v>
      </c>
      <c r="L69" s="38"/>
      <c r="M69" s="38"/>
      <c r="N69" s="38"/>
      <c r="O69" s="38"/>
      <c r="P69" s="38"/>
      <c r="Q69" s="38"/>
    </row>
    <row r="70" spans="2:17" ht="17.399999999999999">
      <c r="C70" s="39"/>
      <c r="D70" s="40" t="s">
        <v>1</v>
      </c>
      <c r="E70" s="293">
        <f ca="1">IF(G69&gt;DATE(2026,10,31),DATE(2026,10,31),TODAY())</f>
        <v>46026</v>
      </c>
      <c r="F70" s="293"/>
      <c r="G70" s="293"/>
      <c r="H70" s="41"/>
      <c r="I70" s="41"/>
      <c r="L70" s="38"/>
      <c r="M70" s="38"/>
      <c r="N70" s="38"/>
      <c r="O70" s="38"/>
      <c r="P70" s="38"/>
      <c r="Q70" s="38"/>
    </row>
    <row r="71" spans="2:17" ht="14.1" thickBot="1">
      <c r="B71" s="49"/>
      <c r="C71" s="58"/>
      <c r="L71" s="38"/>
      <c r="M71" s="38"/>
      <c r="N71" s="38"/>
      <c r="O71" s="38"/>
      <c r="P71" s="38"/>
      <c r="Q71" s="38"/>
    </row>
    <row r="72" spans="2:17" ht="14.25" customHeight="1">
      <c r="B72" s="49"/>
      <c r="C72" s="296" t="s">
        <v>740</v>
      </c>
      <c r="D72" s="297"/>
      <c r="E72" s="297"/>
      <c r="F72" s="297"/>
      <c r="G72" s="158"/>
      <c r="H72" s="159"/>
      <c r="I72" s="160"/>
      <c r="L72" s="38"/>
      <c r="M72" s="38"/>
      <c r="N72" s="38"/>
      <c r="O72" s="38"/>
      <c r="P72" s="38"/>
      <c r="Q72" s="38"/>
    </row>
    <row r="73" spans="2:17" ht="14.25" customHeight="1">
      <c r="B73" s="49"/>
      <c r="C73" s="298"/>
      <c r="D73" s="299"/>
      <c r="E73" s="299"/>
      <c r="F73" s="299"/>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4.1" thickBot="1">
      <c r="C87" s="165"/>
      <c r="D87" s="162"/>
      <c r="E87" s="161"/>
      <c r="F87" s="162"/>
      <c r="G87" s="162"/>
      <c r="H87" s="163"/>
      <c r="I87" s="164"/>
      <c r="L87" s="38"/>
      <c r="M87" s="38"/>
      <c r="N87" s="38"/>
      <c r="O87" s="38"/>
      <c r="P87" s="38"/>
      <c r="Q87" s="38"/>
    </row>
    <row r="88" spans="3:17" ht="17.399999999999999">
      <c r="C88" s="166"/>
      <c r="D88" s="287" t="s">
        <v>147</v>
      </c>
      <c r="E88" s="288"/>
      <c r="F88" s="153"/>
      <c r="G88" s="153"/>
      <c r="H88" s="154" t="e">
        <f ca="1">VLOOKUP($E$70,$A$4:$H$40,5,0)</f>
        <v>#N/A</v>
      </c>
      <c r="I88" s="167"/>
      <c r="L88" s="38"/>
      <c r="M88" s="38"/>
      <c r="N88" s="38"/>
      <c r="O88" s="38"/>
      <c r="P88" s="38"/>
      <c r="Q88" s="38"/>
    </row>
    <row r="89" spans="3:17" ht="17.399999999999999">
      <c r="C89" s="165"/>
      <c r="D89" s="179" t="s">
        <v>69</v>
      </c>
      <c r="E89" s="180"/>
      <c r="F89" s="151"/>
      <c r="G89" s="151"/>
      <c r="H89" s="152" t="e">
        <f ca="1">VLOOKUP($E$70,$A$4:$H$40,7,0)</f>
        <v>#N/A</v>
      </c>
      <c r="I89" s="168"/>
      <c r="J89" s="41"/>
      <c r="L89" s="38"/>
      <c r="M89" s="38"/>
      <c r="N89" s="38"/>
      <c r="O89" s="38"/>
      <c r="P89" s="38"/>
      <c r="Q89" s="38"/>
    </row>
    <row r="90" spans="3:17" ht="17.399999999999999">
      <c r="C90" s="165"/>
      <c r="D90" s="179" t="s">
        <v>70</v>
      </c>
      <c r="E90" s="180"/>
      <c r="F90" s="151"/>
      <c r="G90" s="151"/>
      <c r="H90" s="152" t="e">
        <f ca="1">VLOOKUP($E$70,$A$4:$I$40,9,0)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n6NdllAk1yrsRK7Id8egSerAcLSB0vNRuncTqymIwCZSWpWc0hQA0yfx37YyTnp5aNIuB+/kI/moop9XlaV7ww==" saltValue="20SUNw8YJr9sFtMUc+Z77A==" spinCount="100000" sheet="1" objects="1" scenarios="1"/>
  <mergeCells count="18">
    <mergeCell ref="B1:C1"/>
    <mergeCell ref="E39:G39"/>
    <mergeCell ref="N57:P57"/>
    <mergeCell ref="N58:P58"/>
    <mergeCell ref="N36:O36"/>
    <mergeCell ref="L36:M36"/>
    <mergeCell ref="D58:E58"/>
    <mergeCell ref="F58:I58"/>
    <mergeCell ref="C41:F42"/>
    <mergeCell ref="E70:G70"/>
    <mergeCell ref="D88:E88"/>
    <mergeCell ref="D59:E59"/>
    <mergeCell ref="G59:H59"/>
    <mergeCell ref="D60:E60"/>
    <mergeCell ref="G60:H60"/>
    <mergeCell ref="D61:E61"/>
    <mergeCell ref="G61:H61"/>
    <mergeCell ref="C72:F73"/>
  </mergeCells>
  <phoneticPr fontId="1"/>
  <conditionalFormatting sqref="C3">
    <cfRule type="expression" dxfId="298" priority="161">
      <formula>$C$3&gt;0</formula>
    </cfRule>
  </conditionalFormatting>
  <conditionalFormatting sqref="C35:C38">
    <cfRule type="containsErrors" dxfId="297" priority="76">
      <formula>ISERROR(C35)</formula>
    </cfRule>
  </conditionalFormatting>
  <conditionalFormatting sqref="C22:F24">
    <cfRule type="containsErrors" dxfId="296" priority="360">
      <formula>ISERROR(C22)</formula>
    </cfRule>
  </conditionalFormatting>
  <conditionalFormatting sqref="C4:I24">
    <cfRule type="containsErrors" dxfId="295" priority="109">
      <formula>ISERROR(C4)</formula>
    </cfRule>
  </conditionalFormatting>
  <conditionalFormatting sqref="C25:I25">
    <cfRule type="containsErrors" dxfId="294" priority="10">
      <formula>ISERROR(C25)</formula>
    </cfRule>
    <cfRule type="containsErrors" dxfId="293" priority="11">
      <formula>ISERROR(C25)</formula>
    </cfRule>
    <cfRule type="containsErrors" dxfId="292" priority="12">
      <formula>ISERROR(C25)</formula>
    </cfRule>
    <cfRule type="containsErrors" dxfId="291" priority="16">
      <formula>ISERROR(C25)</formula>
    </cfRule>
  </conditionalFormatting>
  <conditionalFormatting sqref="C25:I34">
    <cfRule type="containsErrors" dxfId="290" priority="59">
      <formula>ISERROR(C25)</formula>
    </cfRule>
  </conditionalFormatting>
  <conditionalFormatting sqref="C26:I34">
    <cfRule type="containsErrors" dxfId="289" priority="52">
      <formula>ISERROR(C26)</formula>
    </cfRule>
    <cfRule type="containsErrors" dxfId="288" priority="66">
      <formula>ISERROR(C26)</formula>
    </cfRule>
    <cfRule type="containsErrors" dxfId="287" priority="44">
      <formula>ISERROR(C26)</formula>
    </cfRule>
    <cfRule type="containsErrors" dxfId="286" priority="46">
      <formula>ISERROR(C26)</formula>
    </cfRule>
  </conditionalFormatting>
  <conditionalFormatting sqref="D3">
    <cfRule type="expression" dxfId="285" priority="327">
      <formula>$C$3&gt;0</formula>
    </cfRule>
  </conditionalFormatting>
  <conditionalFormatting sqref="D37:D38">
    <cfRule type="expression" dxfId="284" priority="366">
      <formula>D37*-1=#REF!</formula>
    </cfRule>
  </conditionalFormatting>
  <conditionalFormatting sqref="D37:G38">
    <cfRule type="containsErrors" dxfId="283" priority="122">
      <formula>ISERROR(D37)</formula>
    </cfRule>
  </conditionalFormatting>
  <conditionalFormatting sqref="D35:I35">
    <cfRule type="containsErrors" dxfId="282" priority="163">
      <formula>ISERROR(D35)</formula>
    </cfRule>
  </conditionalFormatting>
  <conditionalFormatting sqref="D36:I36">
    <cfRule type="containsErrors" dxfId="281" priority="320">
      <formula>ISERROR(D36)</formula>
    </cfRule>
  </conditionalFormatting>
  <conditionalFormatting sqref="E5">
    <cfRule type="expression" dxfId="280" priority="339">
      <formula>$F5*-1=$C$3</formula>
    </cfRule>
  </conditionalFormatting>
  <conditionalFormatting sqref="E6:E24 E22:F24 E23:I24 G6:G24 I6:I24 G35:G36 E36:F36 H22:H24 H36 E37:G38 N56:P56 E69:G69">
    <cfRule type="expression" dxfId="279" priority="362">
      <formula>$F6*-1=$C$3</formula>
    </cfRule>
  </conditionalFormatting>
  <conditionalFormatting sqref="E22:E24">
    <cfRule type="cellIs" dxfId="278" priority="354" operator="lessThan">
      <formula>0</formula>
    </cfRule>
  </conditionalFormatting>
  <conditionalFormatting sqref="E25:E34">
    <cfRule type="cellIs" dxfId="277" priority="58" operator="lessThan">
      <formula>0</formula>
    </cfRule>
    <cfRule type="containsErrors" dxfId="276" priority="41">
      <formula>ISERROR(E25)</formula>
    </cfRule>
    <cfRule type="containsErrors" dxfId="275" priority="42">
      <formula>ISERROR(E25)</formula>
    </cfRule>
    <cfRule type="cellIs" dxfId="274" priority="43" operator="lessThan">
      <formula>0</formula>
    </cfRule>
    <cfRule type="cellIs" dxfId="273" priority="51" operator="lessThan">
      <formula>0</formula>
    </cfRule>
  </conditionalFormatting>
  <conditionalFormatting sqref="E69:G69">
    <cfRule type="containsErrors" dxfId="272" priority="120">
      <formula>ISERROR(E69)</formula>
    </cfRule>
  </conditionalFormatting>
  <conditionalFormatting sqref="F58">
    <cfRule type="containsErrors" dxfId="271" priority="137">
      <formula>ISERROR(F58)</formula>
    </cfRule>
  </conditionalFormatting>
  <conditionalFormatting sqref="F4:G24">
    <cfRule type="expression" dxfId="270" priority="104">
      <formula>$C$3=0</formula>
    </cfRule>
  </conditionalFormatting>
  <conditionalFormatting sqref="F26:G34">
    <cfRule type="containsErrors" dxfId="269" priority="57">
      <formula>ISERROR(F26)</formula>
    </cfRule>
  </conditionalFormatting>
  <conditionalFormatting sqref="F36:G36">
    <cfRule type="expression" dxfId="268" priority="271">
      <formula>$C$3=0</formula>
    </cfRule>
  </conditionalFormatting>
  <conditionalFormatting sqref="F26:I34">
    <cfRule type="containsErrors" dxfId="267" priority="63">
      <formula>ISERROR(F26)</formula>
    </cfRule>
  </conditionalFormatting>
  <conditionalFormatting sqref="G4:G24">
    <cfRule type="cellIs" dxfId="266" priority="106" operator="lessThan">
      <formula>0</formula>
    </cfRule>
  </conditionalFormatting>
  <conditionalFormatting sqref="G5">
    <cfRule type="expression" dxfId="265" priority="335">
      <formula>$F5*-1=$C$3</formula>
    </cfRule>
  </conditionalFormatting>
  <conditionalFormatting sqref="G22:G24">
    <cfRule type="cellIs" dxfId="264" priority="351" operator="lessThan">
      <formula>0</formula>
    </cfRule>
  </conditionalFormatting>
  <conditionalFormatting sqref="G25:G34 E25:E35 I25:I36">
    <cfRule type="expression" dxfId="263" priority="65">
      <formula>$F25*-1=$C$3</formula>
    </cfRule>
  </conditionalFormatting>
  <conditionalFormatting sqref="G25:G34">
    <cfRule type="containsErrors" dxfId="262" priority="38">
      <formula>ISERROR(G25)</formula>
    </cfRule>
    <cfRule type="containsErrors" dxfId="261" priority="35">
      <formula>ISERROR(G25)</formula>
    </cfRule>
    <cfRule type="containsErrors" dxfId="260" priority="36">
      <formula>ISERROR(G25)</formula>
    </cfRule>
    <cfRule type="cellIs" dxfId="259" priority="50" operator="lessThan">
      <formula>0</formula>
    </cfRule>
    <cfRule type="cellIs" dxfId="258" priority="39" operator="lessThan">
      <formula>0</formula>
    </cfRule>
    <cfRule type="cellIs" dxfId="257" priority="37" operator="lessThan">
      <formula>0</formula>
    </cfRule>
    <cfRule type="cellIs" dxfId="256" priority="56" operator="lessThan">
      <formula>0</formula>
    </cfRule>
    <cfRule type="cellIs" dxfId="255" priority="62" operator="lessThan">
      <formula>0</formula>
    </cfRule>
  </conditionalFormatting>
  <conditionalFormatting sqref="G36">
    <cfRule type="cellIs" dxfId="254" priority="318" operator="lessThan">
      <formula>0</formula>
    </cfRule>
  </conditionalFormatting>
  <conditionalFormatting sqref="G22:I24">
    <cfRule type="containsErrors" dxfId="253" priority="353">
      <formula>ISERROR(G22)</formula>
    </cfRule>
  </conditionalFormatting>
  <conditionalFormatting sqref="G59:I61">
    <cfRule type="containsErrors" dxfId="252" priority="133">
      <formula>ISERROR(G59)</formula>
    </cfRule>
  </conditionalFormatting>
  <conditionalFormatting sqref="H25:H34">
    <cfRule type="containsErrors" dxfId="251" priority="67">
      <formula>ISERROR(H25)</formula>
    </cfRule>
  </conditionalFormatting>
  <conditionalFormatting sqref="H88:H90">
    <cfRule type="containsErrors" dxfId="250" priority="135">
      <formula>ISERROR(H88)</formula>
    </cfRule>
  </conditionalFormatting>
  <conditionalFormatting sqref="H26:I34">
    <cfRule type="containsErrors" dxfId="249" priority="55">
      <formula>ISERROR(H26)</formula>
    </cfRule>
  </conditionalFormatting>
  <conditionalFormatting sqref="I4:I36 G25:G35 E4:E36">
    <cfRule type="cellIs" dxfId="248" priority="64" operator="lessThan">
      <formula>0</formula>
    </cfRule>
  </conditionalFormatting>
  <conditionalFormatting sqref="I5">
    <cfRule type="expression" dxfId="247" priority="331">
      <formula>$F5*-1=$C$3</formula>
    </cfRule>
  </conditionalFormatting>
  <conditionalFormatting sqref="I22:I24">
    <cfRule type="cellIs" dxfId="246" priority="349" operator="lessThan">
      <formula>0</formula>
    </cfRule>
  </conditionalFormatting>
  <conditionalFormatting sqref="I25:I34">
    <cfRule type="containsErrors" dxfId="245" priority="28">
      <formula>ISERROR(I25)</formula>
    </cfRule>
    <cfRule type="containsErrors" dxfId="244" priority="61">
      <formula>ISERROR(I25)</formula>
    </cfRule>
    <cfRule type="cellIs" dxfId="243" priority="60" operator="lessThan">
      <formula>0</formula>
    </cfRule>
    <cfRule type="cellIs" dxfId="242" priority="54" operator="lessThan">
      <formula>0</formula>
    </cfRule>
    <cfRule type="cellIs" dxfId="241" priority="49" operator="lessThan">
      <formula>0</formula>
    </cfRule>
    <cfRule type="containsErrors" dxfId="240" priority="26">
      <formula>ISERROR(I25)</formula>
    </cfRule>
    <cfRule type="containsErrors" dxfId="239" priority="25">
      <formula>ISERROR(I25)</formula>
    </cfRule>
    <cfRule type="cellIs" dxfId="238" priority="27" operator="lessThan">
      <formula>0</formula>
    </cfRule>
    <cfRule type="cellIs" dxfId="237" priority="34" operator="lessThan">
      <formula>0</formula>
    </cfRule>
    <cfRule type="containsErrors" dxfId="236" priority="33">
      <formula>ISERROR(I25)</formula>
    </cfRule>
    <cfRule type="cellIs" dxfId="235" priority="29" operator="lessThan">
      <formula>0</formula>
    </cfRule>
  </conditionalFormatting>
  <conditionalFormatting sqref="K4:K36">
    <cfRule type="cellIs" dxfId="234" priority="47" operator="lessThan">
      <formula>0</formula>
    </cfRule>
  </conditionalFormatting>
  <conditionalFormatting sqref="K25:K34">
    <cfRule type="cellIs" dxfId="233" priority="48" operator="equal">
      <formula>0</formula>
    </cfRule>
  </conditionalFormatting>
  <conditionalFormatting sqref="K4:L24">
    <cfRule type="cellIs" dxfId="232" priority="70" operator="equal">
      <formula>0</formula>
    </cfRule>
  </conditionalFormatting>
  <conditionalFormatting sqref="K35:L35 K36">
    <cfRule type="cellIs" dxfId="231" priority="322" operator="equal">
      <formula>0</formula>
    </cfRule>
  </conditionalFormatting>
  <conditionalFormatting sqref="L3">
    <cfRule type="cellIs" dxfId="230" priority="131" operator="equal">
      <formula>0</formula>
    </cfRule>
  </conditionalFormatting>
  <conditionalFormatting sqref="L3:L35">
    <cfRule type="containsErrors" dxfId="229" priority="7">
      <formula>ISERROR(L3)</formula>
    </cfRule>
  </conditionalFormatting>
  <conditionalFormatting sqref="L25">
    <cfRule type="containsErrors" dxfId="228" priority="1">
      <formula>ISERROR(L25)</formula>
    </cfRule>
    <cfRule type="containsErrors" dxfId="227" priority="2">
      <formula>ISERROR(L25)</formula>
    </cfRule>
  </conditionalFormatting>
  <conditionalFormatting sqref="L25:L34">
    <cfRule type="containsErrors" dxfId="226" priority="4">
      <formula>ISERROR(L25)</formula>
    </cfRule>
    <cfRule type="containsErrors" dxfId="225" priority="3">
      <formula>ISERROR(L25)</formula>
    </cfRule>
  </conditionalFormatting>
  <conditionalFormatting sqref="L26:L34">
    <cfRule type="containsErrors" dxfId="224" priority="9">
      <formula>ISERROR(L26)</formula>
    </cfRule>
  </conditionalFormatting>
  <conditionalFormatting sqref="L38">
    <cfRule type="containsErrors" dxfId="223" priority="328">
      <formula>ISERROR(L38)</formula>
    </cfRule>
  </conditionalFormatting>
  <conditionalFormatting sqref="N36">
    <cfRule type="cellIs" dxfId="222" priority="272" operator="lessThan">
      <formula>0</formula>
    </cfRule>
  </conditionalFormatting>
  <conditionalFormatting sqref="N88:N90">
    <cfRule type="cellIs" dxfId="221" priority="347" operator="lessThan">
      <formula>0</formula>
    </cfRule>
    <cfRule type="cellIs" dxfId="220" priority="348" operator="greaterThanOrEqual">
      <formula>0</formula>
    </cfRule>
  </conditionalFormatting>
  <conditionalFormatting sqref="N56:P56">
    <cfRule type="containsErrors" dxfId="219" priority="72">
      <formula>ISERROR(N56)</formula>
    </cfRule>
  </conditionalFormatting>
  <conditionalFormatting sqref="N58:Q58">
    <cfRule type="containsErrors" dxfId="218" priority="124">
      <formula>ISERROR(N58)</formula>
    </cfRule>
  </conditionalFormatting>
  <conditionalFormatting sqref="N59:Q61">
    <cfRule type="cellIs" dxfId="217" priority="126" operator="greaterThanOrEqual">
      <formula>0</formula>
    </cfRule>
    <cfRule type="cellIs" dxfId="216" priority="125" operator="lessThan">
      <formula>0</formula>
    </cfRule>
  </conditionalFormatting>
  <dataValidations count="2">
    <dataValidation type="list" allowBlank="1" showInputMessage="1" sqref="Q57" xr:uid="{30FDBD1F-C659-40F3-88B2-D976333BF443}">
      <formula1>$A$4:$A$25</formula1>
    </dataValidation>
    <dataValidation type="list" allowBlank="1" showInputMessage="1" sqref="E39:G39 N57:P57 E70:G70" xr:uid="{206D9A7E-62BD-49B5-9C0C-DF8A59172838}">
      <formula1>$A$4:$A$24</formula1>
    </dataValidation>
  </dataValidations>
  <hyperlinks>
    <hyperlink ref="R3" location="米国株!C192" display="米国株入力シートへジャンプ⇒" xr:uid="{5B7FE9DB-CA5D-4A63-8200-2FBBB7C7897A}"/>
    <hyperlink ref="Q1" location="目次!A1" display="目次へジャンプ" xr:uid="{59F3D5EE-F892-45BC-A90D-7926615B3E81}"/>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253B-B682-4E72-A6BF-481F273F49A7}">
  <sheetPr codeName="Sheet13"/>
  <dimension ref="A1:X104"/>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5.3" thickBot="1">
      <c r="A3" s="72"/>
      <c r="B3" s="283" t="s">
        <v>810</v>
      </c>
      <c r="C3" s="136" t="e">
        <f>'10月'!C24</f>
        <v>#N/A</v>
      </c>
      <c r="D3" s="271" t="s">
        <v>811</v>
      </c>
      <c r="E3" s="73"/>
      <c r="F3" s="74"/>
      <c r="G3" s="73"/>
      <c r="H3" s="74"/>
      <c r="I3" s="73"/>
      <c r="J3" s="72"/>
      <c r="K3" s="75"/>
      <c r="L3" s="80" t="e">
        <f>'10月'!L24</f>
        <v>#N/A</v>
      </c>
      <c r="M3" s="32" t="s">
        <v>58</v>
      </c>
      <c r="N3" s="32" t="s">
        <v>59</v>
      </c>
      <c r="O3" s="32" t="s">
        <v>60</v>
      </c>
      <c r="P3" s="33" t="s">
        <v>61</v>
      </c>
      <c r="Q3" s="253" t="s">
        <v>202</v>
      </c>
      <c r="R3" s="215" t="s">
        <v>201</v>
      </c>
    </row>
    <row r="4" spans="1:18" ht="15">
      <c r="A4" s="77">
        <v>46328</v>
      </c>
      <c r="B4" s="278" t="s">
        <v>756</v>
      </c>
      <c r="C4" s="78" t="e">
        <f>IF(L4&gt;0,L4-SUM(K4)-'10月'!K37,NA())</f>
        <v>#N/A</v>
      </c>
      <c r="D4" s="30" t="e">
        <f>C4-C3</f>
        <v>#N/A</v>
      </c>
      <c r="E4" s="31" t="e">
        <f>D4/C3</f>
        <v>#N/A</v>
      </c>
      <c r="F4" s="30" t="e">
        <f t="shared" ref="F4:F20" si="0">C4-$C$3</f>
        <v>#N/A</v>
      </c>
      <c r="G4" s="31" t="e">
        <f>F4/$C$3</f>
        <v>#N/A</v>
      </c>
      <c r="H4" s="30" t="e">
        <f t="shared" ref="H4:H21" si="1">C4-$C$2</f>
        <v>#N/A</v>
      </c>
      <c r="I4" s="31" t="e">
        <f t="shared" ref="I4:I21" si="2">H4/$C$2</f>
        <v>#N/A</v>
      </c>
      <c r="J4" s="72"/>
      <c r="K4" s="79">
        <f>IFERROR(VLOOKUP(A4,入力シート!$A$14:$B$1048576,2,0),0)</f>
        <v>0</v>
      </c>
      <c r="L4" s="80" t="e">
        <f t="shared" ref="L4:L21" si="3">IF(SUM(M4:Q4)&gt;0,SUM(M4:Q4),NA())</f>
        <v>#N/A</v>
      </c>
      <c r="M4" s="34"/>
      <c r="N4" s="34"/>
      <c r="O4" s="34"/>
      <c r="P4" s="35"/>
      <c r="Q4" s="185">
        <f>米国株!E211</f>
        <v>0</v>
      </c>
    </row>
    <row r="5" spans="1:18" ht="15">
      <c r="A5" s="77">
        <v>46330</v>
      </c>
      <c r="B5" s="279" t="s">
        <v>432</v>
      </c>
      <c r="C5" s="82" t="e">
        <f>IF(L5&gt;0,L5-SUM(K4:K5)-'10月'!K37,NA())</f>
        <v>#N/A</v>
      </c>
      <c r="D5" s="30" t="e">
        <f>C5-C4</f>
        <v>#N/A</v>
      </c>
      <c r="E5" s="31" t="e">
        <f>D5/C4</f>
        <v>#N/A</v>
      </c>
      <c r="F5" s="30" t="e">
        <f t="shared" si="0"/>
        <v>#N/A</v>
      </c>
      <c r="G5" s="31" t="e">
        <f>F5/$C$3</f>
        <v>#N/A</v>
      </c>
      <c r="H5" s="30" t="e">
        <f t="shared" si="1"/>
        <v>#N/A</v>
      </c>
      <c r="I5" s="31" t="e">
        <f t="shared" si="2"/>
        <v>#N/A</v>
      </c>
      <c r="J5" s="72"/>
      <c r="K5" s="79">
        <f>IFERROR(VLOOKUP(A5,入力シート!$A$14:$B$1048576,2,0),0)</f>
        <v>0</v>
      </c>
      <c r="L5" s="80" t="e">
        <f t="shared" si="3"/>
        <v>#N/A</v>
      </c>
      <c r="M5" s="34"/>
      <c r="N5" s="34"/>
      <c r="O5" s="34"/>
      <c r="P5" s="35"/>
      <c r="Q5" s="185">
        <f>米国株!E212</f>
        <v>0</v>
      </c>
    </row>
    <row r="6" spans="1:18" ht="15">
      <c r="A6" s="77">
        <v>46331</v>
      </c>
      <c r="B6" s="279" t="s">
        <v>433</v>
      </c>
      <c r="C6" s="82" t="e">
        <f>IF(L6&gt;0,L6-SUM(K4:K6)-'10月'!K37,NA())</f>
        <v>#N/A</v>
      </c>
      <c r="D6" s="30" t="e">
        <f t="shared" ref="D6:D21" si="4">C6-C5</f>
        <v>#N/A</v>
      </c>
      <c r="E6" s="31" t="e">
        <f t="shared" ref="E6:E21" si="5">D6/C5</f>
        <v>#N/A</v>
      </c>
      <c r="F6" s="30" t="e">
        <f t="shared" si="0"/>
        <v>#N/A</v>
      </c>
      <c r="G6" s="31" t="e">
        <f>F6/$C$3</f>
        <v>#N/A</v>
      </c>
      <c r="H6" s="30" t="e">
        <f t="shared" si="1"/>
        <v>#N/A</v>
      </c>
      <c r="I6" s="31" t="e">
        <f t="shared" si="2"/>
        <v>#N/A</v>
      </c>
      <c r="J6" s="72"/>
      <c r="K6" s="79">
        <f>IFERROR(VLOOKUP(A6,入力シート!$A$14:$B$1048576,2,0),0)</f>
        <v>0</v>
      </c>
      <c r="L6" s="80" t="e">
        <f t="shared" si="3"/>
        <v>#N/A</v>
      </c>
      <c r="M6" s="34"/>
      <c r="N6" s="34"/>
      <c r="O6" s="34"/>
      <c r="P6" s="35"/>
      <c r="Q6" s="185">
        <f>米国株!E213</f>
        <v>0</v>
      </c>
    </row>
    <row r="7" spans="1:18" ht="15">
      <c r="A7" s="77">
        <v>46332</v>
      </c>
      <c r="B7" s="279" t="s">
        <v>308</v>
      </c>
      <c r="C7" s="82" t="e">
        <f>IF(L7&gt;0,L7-SUM(K4:K7)-'10月'!K37,NA())</f>
        <v>#N/A</v>
      </c>
      <c r="D7" s="30" t="e">
        <f t="shared" si="4"/>
        <v>#N/A</v>
      </c>
      <c r="E7" s="31" t="e">
        <f t="shared" si="5"/>
        <v>#N/A</v>
      </c>
      <c r="F7" s="30" t="e">
        <f t="shared" si="0"/>
        <v>#N/A</v>
      </c>
      <c r="G7" s="31" t="e">
        <f>F7/$C$3</f>
        <v>#N/A</v>
      </c>
      <c r="H7" s="30" t="e">
        <f t="shared" si="1"/>
        <v>#N/A</v>
      </c>
      <c r="I7" s="31" t="e">
        <f t="shared" si="2"/>
        <v>#N/A</v>
      </c>
      <c r="J7" s="72"/>
      <c r="K7" s="79">
        <f>IFERROR(VLOOKUP(A7,入力シート!$A$14:$B$1048576,2,0),0)</f>
        <v>0</v>
      </c>
      <c r="L7" s="80" t="e">
        <f t="shared" si="3"/>
        <v>#N/A</v>
      </c>
      <c r="M7" s="34"/>
      <c r="N7" s="34"/>
      <c r="O7" s="34"/>
      <c r="P7" s="35"/>
      <c r="Q7" s="185">
        <f>米国株!E214</f>
        <v>0</v>
      </c>
    </row>
    <row r="8" spans="1:18" ht="15">
      <c r="A8" s="77">
        <v>46335</v>
      </c>
      <c r="B8" s="279" t="s">
        <v>757</v>
      </c>
      <c r="C8" s="82" t="e">
        <f>IF(L8&gt;0,L8-SUM(K4:K8)-'10月'!K37,NA())</f>
        <v>#N/A</v>
      </c>
      <c r="D8" s="30" t="e">
        <f>C8-C7</f>
        <v>#N/A</v>
      </c>
      <c r="E8" s="31" t="e">
        <f>D8/C7</f>
        <v>#N/A</v>
      </c>
      <c r="F8" s="30" t="e">
        <f t="shared" si="0"/>
        <v>#N/A</v>
      </c>
      <c r="G8" s="31" t="e">
        <f t="shared" ref="G8:G21" si="6">F8/$C$3</f>
        <v>#N/A</v>
      </c>
      <c r="H8" s="30" t="e">
        <f t="shared" si="1"/>
        <v>#N/A</v>
      </c>
      <c r="I8" s="31" t="e">
        <f t="shared" si="2"/>
        <v>#N/A</v>
      </c>
      <c r="J8" s="72"/>
      <c r="K8" s="79">
        <f>IFERROR(VLOOKUP(A8,入力シート!$A$14:$B$1048576,2,0),0)</f>
        <v>0</v>
      </c>
      <c r="L8" s="80" t="e">
        <f t="shared" si="3"/>
        <v>#N/A</v>
      </c>
      <c r="M8" s="34"/>
      <c r="N8" s="34"/>
      <c r="O8" s="34"/>
      <c r="P8" s="35"/>
      <c r="Q8" s="185">
        <f>米国株!E215</f>
        <v>0</v>
      </c>
    </row>
    <row r="9" spans="1:18" ht="15">
      <c r="A9" s="77">
        <v>46336</v>
      </c>
      <c r="B9" s="279" t="s">
        <v>434</v>
      </c>
      <c r="C9" s="82" t="e">
        <f>IF(L9&gt;0,L9-SUM(K4:K9)-'10月'!K37,NA())</f>
        <v>#N/A</v>
      </c>
      <c r="D9" s="30" t="e">
        <f t="shared" si="4"/>
        <v>#N/A</v>
      </c>
      <c r="E9" s="31" t="e">
        <f t="shared" si="5"/>
        <v>#N/A</v>
      </c>
      <c r="F9" s="30" t="e">
        <f t="shared" si="0"/>
        <v>#N/A</v>
      </c>
      <c r="G9" s="31" t="e">
        <f t="shared" si="6"/>
        <v>#N/A</v>
      </c>
      <c r="H9" s="30" t="e">
        <f t="shared" si="1"/>
        <v>#N/A</v>
      </c>
      <c r="I9" s="31" t="e">
        <f t="shared" si="2"/>
        <v>#N/A</v>
      </c>
      <c r="J9" s="72"/>
      <c r="K9" s="79">
        <f>IFERROR(VLOOKUP(A9,入力シート!$A$14:$B$1048576,2,0),0)</f>
        <v>0</v>
      </c>
      <c r="L9" s="80" t="e">
        <f t="shared" si="3"/>
        <v>#N/A</v>
      </c>
      <c r="M9" s="34"/>
      <c r="N9" s="34"/>
      <c r="O9" s="34"/>
      <c r="P9" s="35"/>
      <c r="Q9" s="185">
        <f>米国株!E216</f>
        <v>0</v>
      </c>
    </row>
    <row r="10" spans="1:18" ht="15">
      <c r="A10" s="77">
        <v>46337</v>
      </c>
      <c r="B10" s="279" t="s">
        <v>435</v>
      </c>
      <c r="C10" s="82" t="e">
        <f>IF(L10&gt;0,L10-SUM(K4:K10)-'10月'!K37,NA())</f>
        <v>#N/A</v>
      </c>
      <c r="D10" s="30" t="e">
        <f t="shared" si="4"/>
        <v>#N/A</v>
      </c>
      <c r="E10" s="31" t="e">
        <f t="shared" si="5"/>
        <v>#N/A</v>
      </c>
      <c r="F10" s="30" t="e">
        <f t="shared" si="0"/>
        <v>#N/A</v>
      </c>
      <c r="G10" s="31" t="e">
        <f t="shared" si="6"/>
        <v>#N/A</v>
      </c>
      <c r="H10" s="30" t="e">
        <f t="shared" si="1"/>
        <v>#N/A</v>
      </c>
      <c r="I10" s="31" t="e">
        <f t="shared" si="2"/>
        <v>#N/A</v>
      </c>
      <c r="J10" s="72"/>
      <c r="K10" s="79">
        <f>IFERROR(VLOOKUP(A10,入力シート!$A$14:$B$1048576,2,0),0)</f>
        <v>0</v>
      </c>
      <c r="L10" s="80" t="e">
        <f t="shared" si="3"/>
        <v>#N/A</v>
      </c>
      <c r="M10" s="34"/>
      <c r="N10" s="34"/>
      <c r="O10" s="34"/>
      <c r="P10" s="35"/>
      <c r="Q10" s="185">
        <f>米国株!E217</f>
        <v>0</v>
      </c>
    </row>
    <row r="11" spans="1:18" ht="15">
      <c r="A11" s="77">
        <v>46338</v>
      </c>
      <c r="B11" s="279" t="s">
        <v>305</v>
      </c>
      <c r="C11" s="82" t="e">
        <f>IF(L11&gt;0,L11-SUM(K4:K11)-'10月'!K37,NA())</f>
        <v>#N/A</v>
      </c>
      <c r="D11" s="30" t="e">
        <f t="shared" si="4"/>
        <v>#N/A</v>
      </c>
      <c r="E11" s="31" t="e">
        <f t="shared" si="5"/>
        <v>#N/A</v>
      </c>
      <c r="F11" s="30" t="e">
        <f t="shared" si="0"/>
        <v>#N/A</v>
      </c>
      <c r="G11" s="31" t="e">
        <f t="shared" si="6"/>
        <v>#N/A</v>
      </c>
      <c r="H11" s="30" t="e">
        <f t="shared" si="1"/>
        <v>#N/A</v>
      </c>
      <c r="I11" s="31" t="e">
        <f t="shared" si="2"/>
        <v>#N/A</v>
      </c>
      <c r="J11" s="72"/>
      <c r="K11" s="79">
        <f>IFERROR(VLOOKUP(A11,入力シート!$A$14:$B$1048576,2,0),0)</f>
        <v>0</v>
      </c>
      <c r="L11" s="80" t="e">
        <f t="shared" si="3"/>
        <v>#N/A</v>
      </c>
      <c r="M11" s="34"/>
      <c r="N11" s="34"/>
      <c r="O11" s="34"/>
      <c r="P11" s="35"/>
      <c r="Q11" s="185">
        <f>米国株!E218</f>
        <v>0</v>
      </c>
    </row>
    <row r="12" spans="1:18" ht="15">
      <c r="A12" s="77">
        <v>46339</v>
      </c>
      <c r="B12" s="279" t="s">
        <v>309</v>
      </c>
      <c r="C12" s="82" t="e">
        <f>IF(L12&gt;0,L12-SUM(K4:K12)-'10月'!K37,NA())</f>
        <v>#N/A</v>
      </c>
      <c r="D12" s="30" t="e">
        <f t="shared" si="4"/>
        <v>#N/A</v>
      </c>
      <c r="E12" s="31" t="e">
        <f t="shared" si="5"/>
        <v>#N/A</v>
      </c>
      <c r="F12" s="30" t="e">
        <f t="shared" si="0"/>
        <v>#N/A</v>
      </c>
      <c r="G12" s="31" t="e">
        <f t="shared" si="6"/>
        <v>#N/A</v>
      </c>
      <c r="H12" s="30" t="e">
        <f t="shared" si="1"/>
        <v>#N/A</v>
      </c>
      <c r="I12" s="31" t="e">
        <f t="shared" si="2"/>
        <v>#N/A</v>
      </c>
      <c r="J12" s="72"/>
      <c r="K12" s="79">
        <f>IFERROR(VLOOKUP(A12,入力シート!$A$14:$B$1048576,2,0),0)</f>
        <v>0</v>
      </c>
      <c r="L12" s="80" t="e">
        <f t="shared" si="3"/>
        <v>#N/A</v>
      </c>
      <c r="M12" s="34"/>
      <c r="N12" s="34"/>
      <c r="O12" s="34"/>
      <c r="P12" s="35"/>
      <c r="Q12" s="185">
        <f>米国株!E219</f>
        <v>0</v>
      </c>
    </row>
    <row r="13" spans="1:18" ht="15">
      <c r="A13" s="77">
        <v>46342</v>
      </c>
      <c r="B13" s="279" t="s">
        <v>758</v>
      </c>
      <c r="C13" s="82" t="e">
        <f>IF(L13&gt;0,L13-SUM(K4:K13)-'10月'!K37,NA())</f>
        <v>#N/A</v>
      </c>
      <c r="D13" s="30" t="e">
        <f>C13-C12</f>
        <v>#N/A</v>
      </c>
      <c r="E13" s="31" t="e">
        <f>D13/C12</f>
        <v>#N/A</v>
      </c>
      <c r="F13" s="30" t="e">
        <f t="shared" si="0"/>
        <v>#N/A</v>
      </c>
      <c r="G13" s="31" t="e">
        <f t="shared" si="6"/>
        <v>#N/A</v>
      </c>
      <c r="H13" s="30" t="e">
        <f t="shared" si="1"/>
        <v>#N/A</v>
      </c>
      <c r="I13" s="31" t="e">
        <f t="shared" si="2"/>
        <v>#N/A</v>
      </c>
      <c r="J13" s="72"/>
      <c r="K13" s="79">
        <f>IFERROR(VLOOKUP(A13,入力シート!$A$14:$B$1048576,2,0),0)</f>
        <v>0</v>
      </c>
      <c r="L13" s="80" t="e">
        <f t="shared" si="3"/>
        <v>#N/A</v>
      </c>
      <c r="M13" s="34"/>
      <c r="N13" s="34"/>
      <c r="O13" s="34"/>
      <c r="P13" s="35"/>
      <c r="Q13" s="185">
        <f>米国株!E220</f>
        <v>0</v>
      </c>
    </row>
    <row r="14" spans="1:18" ht="15">
      <c r="A14" s="77">
        <v>46343</v>
      </c>
      <c r="B14" s="279" t="s">
        <v>436</v>
      </c>
      <c r="C14" s="82" t="e">
        <f>IF(L14&gt;0,L14-SUM(K4:K14)-'10月'!K37,NA())</f>
        <v>#N/A</v>
      </c>
      <c r="D14" s="30" t="e">
        <f t="shared" si="4"/>
        <v>#N/A</v>
      </c>
      <c r="E14" s="31" t="e">
        <f t="shared" si="5"/>
        <v>#N/A</v>
      </c>
      <c r="F14" s="30" t="e">
        <f t="shared" si="0"/>
        <v>#N/A</v>
      </c>
      <c r="G14" s="31" t="e">
        <f t="shared" si="6"/>
        <v>#N/A</v>
      </c>
      <c r="H14" s="30" t="e">
        <f t="shared" si="1"/>
        <v>#N/A</v>
      </c>
      <c r="I14" s="31" t="e">
        <f t="shared" si="2"/>
        <v>#N/A</v>
      </c>
      <c r="J14" s="72"/>
      <c r="K14" s="79">
        <f>IFERROR(VLOOKUP(A14,入力シート!$A$14:$B$1048576,2,0),0)</f>
        <v>0</v>
      </c>
      <c r="L14" s="80" t="e">
        <f t="shared" si="3"/>
        <v>#N/A</v>
      </c>
      <c r="M14" s="34"/>
      <c r="N14" s="34"/>
      <c r="O14" s="34"/>
      <c r="P14" s="35"/>
      <c r="Q14" s="185">
        <f>米国株!E221</f>
        <v>0</v>
      </c>
    </row>
    <row r="15" spans="1:18" ht="15">
      <c r="A15" s="77">
        <v>46344</v>
      </c>
      <c r="B15" s="279" t="s">
        <v>437</v>
      </c>
      <c r="C15" s="82" t="e">
        <f>IF(L15&gt;0,L15-SUM(K4:K15)-'10月'!K37,NA())</f>
        <v>#N/A</v>
      </c>
      <c r="D15" s="30" t="e">
        <f t="shared" si="4"/>
        <v>#N/A</v>
      </c>
      <c r="E15" s="31" t="e">
        <f t="shared" si="5"/>
        <v>#N/A</v>
      </c>
      <c r="F15" s="30" t="e">
        <f t="shared" si="0"/>
        <v>#N/A</v>
      </c>
      <c r="G15" s="31" t="e">
        <f t="shared" si="6"/>
        <v>#N/A</v>
      </c>
      <c r="H15" s="30" t="e">
        <f t="shared" si="1"/>
        <v>#N/A</v>
      </c>
      <c r="I15" s="31" t="e">
        <f t="shared" si="2"/>
        <v>#N/A</v>
      </c>
      <c r="J15" s="72"/>
      <c r="K15" s="79">
        <f>IFERROR(VLOOKUP(A15,入力シート!$A$14:$B$1048576,2,0),0)</f>
        <v>0</v>
      </c>
      <c r="L15" s="80" t="e">
        <f t="shared" si="3"/>
        <v>#N/A</v>
      </c>
      <c r="M15" s="34"/>
      <c r="N15" s="34"/>
      <c r="O15" s="34"/>
      <c r="P15" s="35"/>
      <c r="Q15" s="185">
        <f>米国株!E222</f>
        <v>0</v>
      </c>
    </row>
    <row r="16" spans="1:18" ht="15">
      <c r="A16" s="77">
        <v>46345</v>
      </c>
      <c r="B16" s="279" t="s">
        <v>306</v>
      </c>
      <c r="C16" s="82" t="e">
        <f>IF(L16&gt;0,L16-SUM(K4:K16)-'10月'!K37,NA())</f>
        <v>#N/A</v>
      </c>
      <c r="D16" s="30" t="e">
        <f t="shared" si="4"/>
        <v>#N/A</v>
      </c>
      <c r="E16" s="31" t="e">
        <f t="shared" si="5"/>
        <v>#N/A</v>
      </c>
      <c r="F16" s="30" t="e">
        <f t="shared" si="0"/>
        <v>#N/A</v>
      </c>
      <c r="G16" s="31" t="e">
        <f t="shared" si="6"/>
        <v>#N/A</v>
      </c>
      <c r="H16" s="30" t="e">
        <f t="shared" si="1"/>
        <v>#N/A</v>
      </c>
      <c r="I16" s="31" t="e">
        <f t="shared" si="2"/>
        <v>#N/A</v>
      </c>
      <c r="J16" s="72"/>
      <c r="K16" s="79">
        <f>IFERROR(VLOOKUP(A16,入力シート!$A$14:$B$1048576,2,0),0)</f>
        <v>0</v>
      </c>
      <c r="L16" s="80" t="e">
        <f t="shared" si="3"/>
        <v>#N/A</v>
      </c>
      <c r="M16" s="34"/>
      <c r="N16" s="34"/>
      <c r="O16" s="34"/>
      <c r="P16" s="35"/>
      <c r="Q16" s="185">
        <f>米国株!E223</f>
        <v>0</v>
      </c>
    </row>
    <row r="17" spans="1:17" ht="15">
      <c r="A17" s="77">
        <v>46346</v>
      </c>
      <c r="B17" s="279" t="s">
        <v>310</v>
      </c>
      <c r="C17" s="82" t="e">
        <f>IF(L17&gt;0,L17-SUM(K4:K17)-'10月'!K37,NA())</f>
        <v>#N/A</v>
      </c>
      <c r="D17" s="30" t="e">
        <f t="shared" si="4"/>
        <v>#N/A</v>
      </c>
      <c r="E17" s="31" t="e">
        <f t="shared" si="5"/>
        <v>#N/A</v>
      </c>
      <c r="F17" s="30" t="e">
        <f t="shared" si="0"/>
        <v>#N/A</v>
      </c>
      <c r="G17" s="31" t="e">
        <f t="shared" si="6"/>
        <v>#N/A</v>
      </c>
      <c r="H17" s="30" t="e">
        <f t="shared" si="1"/>
        <v>#N/A</v>
      </c>
      <c r="I17" s="31" t="e">
        <f t="shared" si="2"/>
        <v>#N/A</v>
      </c>
      <c r="J17" s="72"/>
      <c r="K17" s="79">
        <f>IFERROR(VLOOKUP(A17,入力シート!$A$14:$B$1048576,2,0),0)</f>
        <v>0</v>
      </c>
      <c r="L17" s="80" t="e">
        <f t="shared" si="3"/>
        <v>#N/A</v>
      </c>
      <c r="M17" s="34"/>
      <c r="N17" s="34"/>
      <c r="O17" s="34"/>
      <c r="P17" s="35"/>
      <c r="Q17" s="185">
        <f>米国株!E224</f>
        <v>0</v>
      </c>
    </row>
    <row r="18" spans="1:17" ht="15">
      <c r="A18" s="77">
        <v>46350</v>
      </c>
      <c r="B18" s="279" t="s">
        <v>759</v>
      </c>
      <c r="C18" s="82" t="e">
        <f>IF(L18&gt;0,L18-SUM(K4:K18)-'10月'!K37,NA())</f>
        <v>#N/A</v>
      </c>
      <c r="D18" s="30" t="e">
        <f>C18-C17</f>
        <v>#N/A</v>
      </c>
      <c r="E18" s="31" t="e">
        <f>D18/C17</f>
        <v>#N/A</v>
      </c>
      <c r="F18" s="30" t="e">
        <f t="shared" si="0"/>
        <v>#N/A</v>
      </c>
      <c r="G18" s="31" t="e">
        <f t="shared" si="6"/>
        <v>#N/A</v>
      </c>
      <c r="H18" s="30" t="e">
        <f t="shared" si="1"/>
        <v>#N/A</v>
      </c>
      <c r="I18" s="31" t="e">
        <f t="shared" si="2"/>
        <v>#N/A</v>
      </c>
      <c r="J18" s="72"/>
      <c r="K18" s="79">
        <f>IFERROR(VLOOKUP(A18,入力シート!$A$14:$B$1048576,2,0),0)</f>
        <v>0</v>
      </c>
      <c r="L18" s="80" t="e">
        <f t="shared" si="3"/>
        <v>#N/A</v>
      </c>
      <c r="M18" s="34"/>
      <c r="N18" s="34"/>
      <c r="O18" s="34"/>
      <c r="P18" s="35"/>
      <c r="Q18" s="185">
        <f>米国株!E225</f>
        <v>0</v>
      </c>
    </row>
    <row r="19" spans="1:17" ht="15">
      <c r="A19" s="77">
        <v>46351</v>
      </c>
      <c r="B19" s="279" t="s">
        <v>438</v>
      </c>
      <c r="C19" s="82" t="e">
        <f>IF(L19&gt;0,L19-SUM(K4:K19)-'10月'!K37,NA())</f>
        <v>#N/A</v>
      </c>
      <c r="D19" s="30" t="e">
        <f t="shared" si="4"/>
        <v>#N/A</v>
      </c>
      <c r="E19" s="31" t="e">
        <f t="shared" si="5"/>
        <v>#N/A</v>
      </c>
      <c r="F19" s="30" t="e">
        <f t="shared" si="0"/>
        <v>#N/A</v>
      </c>
      <c r="G19" s="31" t="e">
        <f t="shared" si="6"/>
        <v>#N/A</v>
      </c>
      <c r="H19" s="30" t="e">
        <f t="shared" si="1"/>
        <v>#N/A</v>
      </c>
      <c r="I19" s="31" t="e">
        <f t="shared" si="2"/>
        <v>#N/A</v>
      </c>
      <c r="J19" s="72"/>
      <c r="K19" s="79">
        <f>IFERROR(VLOOKUP(A19,入力シート!$A$14:$B$1048576,2,0),0)</f>
        <v>0</v>
      </c>
      <c r="L19" s="80" t="e">
        <f t="shared" si="3"/>
        <v>#N/A</v>
      </c>
      <c r="M19" s="34"/>
      <c r="N19" s="34"/>
      <c r="O19" s="34"/>
      <c r="P19" s="35"/>
      <c r="Q19" s="185">
        <f>米国株!E226</f>
        <v>0</v>
      </c>
    </row>
    <row r="20" spans="1:17" ht="15">
      <c r="A20" s="77">
        <v>46352</v>
      </c>
      <c r="B20" s="279" t="s">
        <v>307</v>
      </c>
      <c r="C20" s="82" t="e">
        <f>IF(L20&gt;0,L20-SUM(K4:K20)-'10月'!K37,NA())</f>
        <v>#N/A</v>
      </c>
      <c r="D20" s="30" t="e">
        <f t="shared" si="4"/>
        <v>#N/A</v>
      </c>
      <c r="E20" s="31" t="e">
        <f t="shared" si="5"/>
        <v>#N/A</v>
      </c>
      <c r="F20" s="30" t="e">
        <f t="shared" si="0"/>
        <v>#N/A</v>
      </c>
      <c r="G20" s="31" t="e">
        <f t="shared" si="6"/>
        <v>#N/A</v>
      </c>
      <c r="H20" s="30" t="e">
        <f t="shared" si="1"/>
        <v>#N/A</v>
      </c>
      <c r="I20" s="31" t="e">
        <f t="shared" si="2"/>
        <v>#N/A</v>
      </c>
      <c r="J20" s="72"/>
      <c r="K20" s="79">
        <f>IFERROR(VLOOKUP(A20,入力シート!$A$14:$B$1048576,2,0),0)</f>
        <v>0</v>
      </c>
      <c r="L20" s="80" t="e">
        <f t="shared" si="3"/>
        <v>#N/A</v>
      </c>
      <c r="M20" s="34"/>
      <c r="N20" s="34"/>
      <c r="O20" s="34"/>
      <c r="P20" s="35"/>
      <c r="Q20" s="185">
        <f>米国株!E227</f>
        <v>0</v>
      </c>
    </row>
    <row r="21" spans="1:17" ht="15">
      <c r="A21" s="77">
        <v>46353</v>
      </c>
      <c r="B21" s="279" t="s">
        <v>311</v>
      </c>
      <c r="C21" s="82" t="e">
        <f>IF(L21&gt;0,L21-SUM(K4:K21)-'10月'!K37,NA())</f>
        <v>#N/A</v>
      </c>
      <c r="D21" s="30" t="e">
        <f t="shared" si="4"/>
        <v>#N/A</v>
      </c>
      <c r="E21" s="31" t="e">
        <f t="shared" si="5"/>
        <v>#N/A</v>
      </c>
      <c r="F21" s="30" t="e">
        <f>C21-$C$3</f>
        <v>#N/A</v>
      </c>
      <c r="G21" s="31" t="e">
        <f t="shared" si="6"/>
        <v>#N/A</v>
      </c>
      <c r="H21" s="30" t="e">
        <f t="shared" si="1"/>
        <v>#N/A</v>
      </c>
      <c r="I21" s="31" t="e">
        <f t="shared" si="2"/>
        <v>#N/A</v>
      </c>
      <c r="J21" s="72"/>
      <c r="K21" s="79">
        <f>IFERROR(VLOOKUP(A21,入力シート!$A$14:$B$1048576,2,0),0)</f>
        <v>0</v>
      </c>
      <c r="L21" s="80" t="e">
        <f t="shared" si="3"/>
        <v>#N/A</v>
      </c>
      <c r="M21" s="34"/>
      <c r="N21" s="34"/>
      <c r="O21" s="34"/>
      <c r="P21" s="35"/>
      <c r="Q21" s="185">
        <f>米国株!E228</f>
        <v>0</v>
      </c>
    </row>
    <row r="22" spans="1:17" ht="15">
      <c r="A22" s="77">
        <v>46356</v>
      </c>
      <c r="B22" s="279" t="s">
        <v>760</v>
      </c>
      <c r="C22" s="82" t="e">
        <f>IF(L22&gt;0,L22-SUM(K4:K22)-'10月'!K38,NA())</f>
        <v>#N/A</v>
      </c>
      <c r="D22" s="30" t="e">
        <f t="shared" ref="D22" si="7">C22-C21</f>
        <v>#N/A</v>
      </c>
      <c r="E22" s="31" t="e">
        <f t="shared" ref="E22" si="8">D22/C21</f>
        <v>#N/A</v>
      </c>
      <c r="F22" s="30" t="e">
        <f>C22-$C$3</f>
        <v>#N/A</v>
      </c>
      <c r="G22" s="31" t="e">
        <f t="shared" ref="G22" si="9">F22/$C$3</f>
        <v>#N/A</v>
      </c>
      <c r="H22" s="30" t="e">
        <f t="shared" ref="H22" si="10">C22-$C$2</f>
        <v>#N/A</v>
      </c>
      <c r="I22" s="31" t="e">
        <f t="shared" ref="I22" si="11">H22/$C$2</f>
        <v>#N/A</v>
      </c>
      <c r="J22" s="72"/>
      <c r="K22" s="79">
        <f>IFERROR(VLOOKUP(A22,入力シート!$A$14:$B$1048576,2,0),0)</f>
        <v>0</v>
      </c>
      <c r="L22" s="80" t="e">
        <f t="shared" ref="L22" si="12">IF(SUM(M22:Q22)&gt;0,SUM(M22:Q22),NA())</f>
        <v>#N/A</v>
      </c>
      <c r="M22" s="34"/>
      <c r="N22" s="34"/>
      <c r="O22" s="34"/>
      <c r="P22" s="35"/>
      <c r="Q22" s="185">
        <f>米国株!E229</f>
        <v>0</v>
      </c>
    </row>
    <row r="23" spans="1:17" ht="15" hidden="1">
      <c r="A23" s="77">
        <v>46327</v>
      </c>
      <c r="B23" s="135"/>
      <c r="C23" s="146" t="e">
        <f>C3</f>
        <v>#N/A</v>
      </c>
      <c r="D23" s="146" t="e">
        <f>'10月'!D24</f>
        <v>#N/A</v>
      </c>
      <c r="E23" s="146" t="e">
        <f>'10月'!E24</f>
        <v>#N/A</v>
      </c>
      <c r="F23" s="146" t="e">
        <f>'10月'!F24</f>
        <v>#N/A</v>
      </c>
      <c r="G23" s="146" t="e">
        <f>'10月'!G24</f>
        <v>#N/A</v>
      </c>
      <c r="H23" s="146" t="e">
        <f>'10月'!H24</f>
        <v>#N/A</v>
      </c>
      <c r="I23" s="146" t="e">
        <f>'10月'!I24</f>
        <v>#N/A</v>
      </c>
      <c r="J23" s="72"/>
      <c r="K23" s="79"/>
      <c r="L23" s="146" t="e">
        <f>'10月'!L24</f>
        <v>#N/A</v>
      </c>
      <c r="M23" s="34"/>
      <c r="N23" s="34"/>
      <c r="O23" s="34"/>
      <c r="P23" s="35"/>
      <c r="Q23" s="185"/>
    </row>
    <row r="24" spans="1:17" ht="15" hidden="1">
      <c r="A24" s="77">
        <v>46329</v>
      </c>
      <c r="B24" s="135"/>
      <c r="C24" s="146" t="e">
        <f>C4</f>
        <v>#N/A</v>
      </c>
      <c r="D24" s="146" t="e">
        <f t="shared" ref="D24:I24" si="13">D4</f>
        <v>#N/A</v>
      </c>
      <c r="E24" s="146" t="e">
        <f t="shared" si="13"/>
        <v>#N/A</v>
      </c>
      <c r="F24" s="146" t="e">
        <f t="shared" si="13"/>
        <v>#N/A</v>
      </c>
      <c r="G24" s="146" t="e">
        <f t="shared" si="13"/>
        <v>#N/A</v>
      </c>
      <c r="H24" s="146" t="e">
        <f t="shared" si="13"/>
        <v>#N/A</v>
      </c>
      <c r="I24" s="146" t="e">
        <f t="shared" si="13"/>
        <v>#N/A</v>
      </c>
      <c r="J24" s="72"/>
      <c r="K24" s="79"/>
      <c r="L24" s="146" t="e">
        <f>L4</f>
        <v>#N/A</v>
      </c>
      <c r="M24" s="34"/>
      <c r="N24" s="34"/>
      <c r="O24" s="34"/>
      <c r="P24" s="35"/>
      <c r="Q24" s="185"/>
    </row>
    <row r="25" spans="1:17" ht="15" hidden="1">
      <c r="A25" s="77">
        <v>46333</v>
      </c>
      <c r="B25" s="135"/>
      <c r="C25" s="146" t="e">
        <f>C7</f>
        <v>#N/A</v>
      </c>
      <c r="D25" s="146" t="e">
        <f t="shared" ref="D25:I25" si="14">D7</f>
        <v>#N/A</v>
      </c>
      <c r="E25" s="146" t="e">
        <f t="shared" si="14"/>
        <v>#N/A</v>
      </c>
      <c r="F25" s="146" t="e">
        <f t="shared" si="14"/>
        <v>#N/A</v>
      </c>
      <c r="G25" s="146" t="e">
        <f t="shared" si="14"/>
        <v>#N/A</v>
      </c>
      <c r="H25" s="146" t="e">
        <f t="shared" si="14"/>
        <v>#N/A</v>
      </c>
      <c r="I25" s="146" t="e">
        <f t="shared" si="14"/>
        <v>#N/A</v>
      </c>
      <c r="J25" s="72"/>
      <c r="K25" s="79"/>
      <c r="L25" s="146" t="e">
        <f>L7</f>
        <v>#N/A</v>
      </c>
      <c r="M25" s="34"/>
      <c r="N25" s="34"/>
      <c r="O25" s="34"/>
      <c r="P25" s="35"/>
      <c r="Q25" s="187"/>
    </row>
    <row r="26" spans="1:17" ht="15" hidden="1">
      <c r="A26" s="77">
        <v>46334</v>
      </c>
      <c r="B26" s="135"/>
      <c r="C26" s="146" t="e">
        <f>C25</f>
        <v>#N/A</v>
      </c>
      <c r="D26" s="146" t="e">
        <f t="shared" ref="D26:I26" si="15">D25</f>
        <v>#N/A</v>
      </c>
      <c r="E26" s="146" t="e">
        <f t="shared" si="15"/>
        <v>#N/A</v>
      </c>
      <c r="F26" s="146" t="e">
        <f t="shared" si="15"/>
        <v>#N/A</v>
      </c>
      <c r="G26" s="146" t="e">
        <f t="shared" si="15"/>
        <v>#N/A</v>
      </c>
      <c r="H26" s="146" t="e">
        <f t="shared" si="15"/>
        <v>#N/A</v>
      </c>
      <c r="I26" s="146" t="e">
        <f t="shared" si="15"/>
        <v>#N/A</v>
      </c>
      <c r="J26" s="72"/>
      <c r="K26" s="79"/>
      <c r="L26" s="146" t="e">
        <f>L25</f>
        <v>#N/A</v>
      </c>
      <c r="M26" s="34"/>
      <c r="N26" s="34"/>
      <c r="O26" s="34"/>
      <c r="P26" s="35"/>
      <c r="Q26" s="187"/>
    </row>
    <row r="27" spans="1:17" ht="15" hidden="1">
      <c r="A27" s="77">
        <v>46340</v>
      </c>
      <c r="B27" s="135"/>
      <c r="C27" s="146" t="e">
        <f>C12</f>
        <v>#N/A</v>
      </c>
      <c r="D27" s="146" t="e">
        <f t="shared" ref="D27:I27" si="16">D12</f>
        <v>#N/A</v>
      </c>
      <c r="E27" s="146" t="e">
        <f t="shared" si="16"/>
        <v>#N/A</v>
      </c>
      <c r="F27" s="146" t="e">
        <f t="shared" si="16"/>
        <v>#N/A</v>
      </c>
      <c r="G27" s="146" t="e">
        <f t="shared" si="16"/>
        <v>#N/A</v>
      </c>
      <c r="H27" s="146" t="e">
        <f t="shared" si="16"/>
        <v>#N/A</v>
      </c>
      <c r="I27" s="146" t="e">
        <f t="shared" si="16"/>
        <v>#N/A</v>
      </c>
      <c r="J27" s="72"/>
      <c r="K27" s="79"/>
      <c r="L27" s="146" t="e">
        <f>L12</f>
        <v>#N/A</v>
      </c>
      <c r="M27" s="34"/>
      <c r="N27" s="34"/>
      <c r="O27" s="34"/>
      <c r="P27" s="35"/>
      <c r="Q27" s="187"/>
    </row>
    <row r="28" spans="1:17" ht="15" hidden="1">
      <c r="A28" s="77">
        <v>46341</v>
      </c>
      <c r="B28" s="135"/>
      <c r="C28" s="146" t="e">
        <f>C27</f>
        <v>#N/A</v>
      </c>
      <c r="D28" s="146" t="e">
        <f t="shared" ref="D28:I28" si="17">D27</f>
        <v>#N/A</v>
      </c>
      <c r="E28" s="146" t="e">
        <f t="shared" si="17"/>
        <v>#N/A</v>
      </c>
      <c r="F28" s="146" t="e">
        <f t="shared" si="17"/>
        <v>#N/A</v>
      </c>
      <c r="G28" s="146" t="e">
        <f t="shared" si="17"/>
        <v>#N/A</v>
      </c>
      <c r="H28" s="146" t="e">
        <f t="shared" si="17"/>
        <v>#N/A</v>
      </c>
      <c r="I28" s="146" t="e">
        <f t="shared" si="17"/>
        <v>#N/A</v>
      </c>
      <c r="J28" s="72"/>
      <c r="K28" s="79"/>
      <c r="L28" s="146" t="e">
        <f>L27</f>
        <v>#N/A</v>
      </c>
      <c r="M28" s="34"/>
      <c r="N28" s="34"/>
      <c r="O28" s="34"/>
      <c r="P28" s="35"/>
      <c r="Q28" s="187"/>
    </row>
    <row r="29" spans="1:17" ht="15" hidden="1">
      <c r="A29" s="77">
        <v>46347</v>
      </c>
      <c r="B29" s="135"/>
      <c r="C29" s="146" t="e">
        <f>C17</f>
        <v>#N/A</v>
      </c>
      <c r="D29" s="146" t="e">
        <f t="shared" ref="D29:I29" si="18">D17</f>
        <v>#N/A</v>
      </c>
      <c r="E29" s="146" t="e">
        <f t="shared" si="18"/>
        <v>#N/A</v>
      </c>
      <c r="F29" s="146" t="e">
        <f t="shared" si="18"/>
        <v>#N/A</v>
      </c>
      <c r="G29" s="146" t="e">
        <f t="shared" si="18"/>
        <v>#N/A</v>
      </c>
      <c r="H29" s="146" t="e">
        <f t="shared" si="18"/>
        <v>#N/A</v>
      </c>
      <c r="I29" s="146" t="e">
        <f t="shared" si="18"/>
        <v>#N/A</v>
      </c>
      <c r="J29" s="72"/>
      <c r="K29" s="79"/>
      <c r="L29" s="146" t="e">
        <f>L17</f>
        <v>#N/A</v>
      </c>
      <c r="M29" s="34"/>
      <c r="N29" s="34"/>
      <c r="O29" s="34"/>
      <c r="P29" s="35"/>
      <c r="Q29" s="187"/>
    </row>
    <row r="30" spans="1:17" ht="15" hidden="1">
      <c r="A30" s="77">
        <v>46348</v>
      </c>
      <c r="B30" s="135"/>
      <c r="C30" s="146" t="e">
        <f>C29</f>
        <v>#N/A</v>
      </c>
      <c r="D30" s="146" t="e">
        <f t="shared" ref="D30:I31" si="19">D29</f>
        <v>#N/A</v>
      </c>
      <c r="E30" s="146" t="e">
        <f t="shared" si="19"/>
        <v>#N/A</v>
      </c>
      <c r="F30" s="146" t="e">
        <f t="shared" si="19"/>
        <v>#N/A</v>
      </c>
      <c r="G30" s="146" t="e">
        <f t="shared" si="19"/>
        <v>#N/A</v>
      </c>
      <c r="H30" s="146" t="e">
        <f t="shared" si="19"/>
        <v>#N/A</v>
      </c>
      <c r="I30" s="146" t="e">
        <f t="shared" si="19"/>
        <v>#N/A</v>
      </c>
      <c r="J30" s="72"/>
      <c r="K30" s="79"/>
      <c r="L30" s="146" t="e">
        <f>L29</f>
        <v>#N/A</v>
      </c>
      <c r="M30" s="34"/>
      <c r="N30" s="34"/>
      <c r="O30" s="34"/>
      <c r="P30" s="35"/>
      <c r="Q30" s="187"/>
    </row>
    <row r="31" spans="1:17" ht="15" hidden="1">
      <c r="A31" s="77">
        <v>46349</v>
      </c>
      <c r="B31" s="135"/>
      <c r="C31" s="146" t="e">
        <f>C30</f>
        <v>#N/A</v>
      </c>
      <c r="D31" s="146" t="e">
        <f t="shared" si="19"/>
        <v>#N/A</v>
      </c>
      <c r="E31" s="146" t="e">
        <f t="shared" si="19"/>
        <v>#N/A</v>
      </c>
      <c r="F31" s="146" t="e">
        <f t="shared" si="19"/>
        <v>#N/A</v>
      </c>
      <c r="G31" s="146" t="e">
        <f t="shared" si="19"/>
        <v>#N/A</v>
      </c>
      <c r="H31" s="146" t="e">
        <f t="shared" si="19"/>
        <v>#N/A</v>
      </c>
      <c r="I31" s="146" t="e">
        <f t="shared" si="19"/>
        <v>#N/A</v>
      </c>
      <c r="J31" s="72"/>
      <c r="K31" s="79"/>
      <c r="L31" s="146" t="e">
        <f>L30</f>
        <v>#N/A</v>
      </c>
      <c r="M31" s="34"/>
      <c r="N31" s="34"/>
      <c r="O31" s="34"/>
      <c r="P31" s="35"/>
      <c r="Q31" s="187"/>
    </row>
    <row r="32" spans="1:17" ht="15" hidden="1">
      <c r="A32" s="77">
        <v>46354</v>
      </c>
      <c r="B32" s="135"/>
      <c r="C32" s="146" t="e">
        <f>C21</f>
        <v>#N/A</v>
      </c>
      <c r="D32" s="146" t="e">
        <f t="shared" ref="D32:I32" si="20">D21</f>
        <v>#N/A</v>
      </c>
      <c r="E32" s="146" t="e">
        <f t="shared" si="20"/>
        <v>#N/A</v>
      </c>
      <c r="F32" s="146" t="e">
        <f t="shared" si="20"/>
        <v>#N/A</v>
      </c>
      <c r="G32" s="146" t="e">
        <f t="shared" si="20"/>
        <v>#N/A</v>
      </c>
      <c r="H32" s="146" t="e">
        <f t="shared" si="20"/>
        <v>#N/A</v>
      </c>
      <c r="I32" s="146" t="e">
        <f t="shared" si="20"/>
        <v>#N/A</v>
      </c>
      <c r="J32" s="72"/>
      <c r="K32" s="79"/>
      <c r="L32" s="146" t="e">
        <f>L21</f>
        <v>#N/A</v>
      </c>
      <c r="M32" s="34"/>
      <c r="N32" s="34"/>
      <c r="O32" s="34"/>
      <c r="P32" s="35"/>
      <c r="Q32" s="187"/>
    </row>
    <row r="33" spans="1:24" ht="15" hidden="1">
      <c r="A33" s="77">
        <v>46355</v>
      </c>
      <c r="B33" s="135"/>
      <c r="C33" s="146" t="e">
        <f>C32</f>
        <v>#N/A</v>
      </c>
      <c r="D33" s="146" t="e">
        <f t="shared" ref="D33:I33" si="21">D32</f>
        <v>#N/A</v>
      </c>
      <c r="E33" s="146" t="e">
        <f t="shared" si="21"/>
        <v>#N/A</v>
      </c>
      <c r="F33" s="146" t="e">
        <f t="shared" si="21"/>
        <v>#N/A</v>
      </c>
      <c r="G33" s="146" t="e">
        <f t="shared" si="21"/>
        <v>#N/A</v>
      </c>
      <c r="H33" s="146" t="e">
        <f t="shared" si="21"/>
        <v>#N/A</v>
      </c>
      <c r="I33" s="146" t="e">
        <f t="shared" si="21"/>
        <v>#N/A</v>
      </c>
      <c r="J33" s="72"/>
      <c r="K33" s="79"/>
      <c r="L33" s="146" t="e">
        <f>L32</f>
        <v>#N/A</v>
      </c>
      <c r="M33" s="34"/>
      <c r="N33" s="34"/>
      <c r="O33" s="34"/>
      <c r="P33" s="35"/>
      <c r="Q33" s="187"/>
    </row>
    <row r="34" spans="1:24">
      <c r="A34" s="77"/>
      <c r="B34" s="77"/>
      <c r="C34" s="77"/>
      <c r="D34" s="77"/>
      <c r="E34" s="77"/>
      <c r="F34" s="77"/>
      <c r="G34" s="77"/>
      <c r="H34" s="77"/>
      <c r="I34" s="77"/>
      <c r="J34" s="77"/>
      <c r="K34" s="77"/>
      <c r="L34" s="77"/>
      <c r="M34" s="77"/>
      <c r="N34" s="77"/>
      <c r="O34" s="77"/>
      <c r="P34" s="77"/>
      <c r="Q34" s="77"/>
      <c r="R34" s="184"/>
    </row>
    <row r="35" spans="1:24" ht="14.1" thickBot="1">
      <c r="A35" s="77"/>
      <c r="B35" s="77"/>
      <c r="C35" s="77"/>
      <c r="D35" s="77"/>
      <c r="E35" s="77"/>
      <c r="F35" s="77"/>
      <c r="G35" s="77"/>
      <c r="H35" s="77"/>
      <c r="I35" s="77"/>
      <c r="J35" s="77"/>
      <c r="K35" s="77"/>
      <c r="L35" s="77"/>
      <c r="M35" s="77"/>
      <c r="N35" s="77"/>
      <c r="O35" s="77"/>
      <c r="P35" s="77"/>
      <c r="Q35" s="77"/>
      <c r="R35" s="184"/>
    </row>
    <row r="36" spans="1:24" ht="16.8" thickBot="1">
      <c r="A36" s="77"/>
      <c r="B36" s="85"/>
      <c r="C36" s="80"/>
      <c r="D36" s="17"/>
      <c r="E36" s="23"/>
      <c r="F36" s="17"/>
      <c r="G36" s="23"/>
      <c r="H36" s="17"/>
      <c r="I36" s="23"/>
      <c r="J36" s="72"/>
      <c r="K36" s="80"/>
      <c r="L36" s="302" t="s">
        <v>741</v>
      </c>
      <c r="M36" s="303"/>
      <c r="N36" s="300">
        <f>K37</f>
        <v>0</v>
      </c>
      <c r="O36" s="301"/>
      <c r="P36" s="86"/>
      <c r="Q36" s="86"/>
    </row>
    <row r="37" spans="1:24">
      <c r="A37" s="87"/>
      <c r="B37" s="88"/>
      <c r="C37" s="89"/>
      <c r="D37" s="1"/>
      <c r="E37" s="2"/>
      <c r="F37" s="1"/>
      <c r="G37" s="1"/>
      <c r="H37" s="88"/>
      <c r="K37" s="143">
        <f>SUM(K4:K36)+'10月'!K37</f>
        <v>0</v>
      </c>
      <c r="L37" s="38"/>
      <c r="M37" s="38"/>
      <c r="N37" s="38"/>
      <c r="O37" s="38"/>
      <c r="P37" s="38"/>
      <c r="Q37" s="38"/>
    </row>
    <row r="38" spans="1:24">
      <c r="A38" s="87"/>
      <c r="B38" s="88"/>
      <c r="C38" s="107" t="s">
        <v>125</v>
      </c>
      <c r="D38" s="108"/>
      <c r="E38" s="104"/>
      <c r="F38" s="103"/>
      <c r="G38" s="191">
        <f ca="1">TODAY()</f>
        <v>46026</v>
      </c>
      <c r="H38" s="110"/>
      <c r="I38" s="111"/>
      <c r="J38" s="111"/>
      <c r="L38" s="107" t="s">
        <v>123</v>
      </c>
      <c r="M38" s="38"/>
      <c r="N38" s="38"/>
      <c r="O38" s="38"/>
      <c r="P38" s="38"/>
      <c r="Q38" s="38"/>
    </row>
    <row r="39" spans="1:24" ht="17.399999999999999">
      <c r="A39" s="87"/>
      <c r="C39" s="38"/>
      <c r="D39" s="40" t="s">
        <v>1</v>
      </c>
      <c r="E39" s="293">
        <f ca="1">IF(G38&gt;DATE(2026,11,30),DATE(2026,11,30),TODAY())</f>
        <v>46026</v>
      </c>
      <c r="F39" s="293"/>
      <c r="G39" s="293"/>
      <c r="L39" s="38"/>
      <c r="M39" s="38"/>
      <c r="N39" s="38"/>
      <c r="O39" s="38"/>
      <c r="P39" s="38"/>
      <c r="Q39" s="38"/>
    </row>
    <row r="40" spans="1:24" ht="14.1" thickBot="1">
      <c r="B40" s="53"/>
      <c r="C40" s="90"/>
      <c r="K40" s="53"/>
      <c r="L40" s="90"/>
    </row>
    <row r="41" spans="1:24" ht="14.25" customHeight="1">
      <c r="B41" s="53"/>
      <c r="C41" s="296" t="s">
        <v>742</v>
      </c>
      <c r="D41" s="297"/>
      <c r="E41" s="297"/>
      <c r="F41" s="297"/>
      <c r="G41" s="158"/>
      <c r="H41" s="159"/>
      <c r="I41" s="160"/>
      <c r="J41" s="41"/>
      <c r="K41" s="53"/>
      <c r="L41" s="39"/>
      <c r="M41" s="39"/>
      <c r="N41" s="59"/>
      <c r="O41" s="39"/>
      <c r="P41" s="39"/>
      <c r="Q41" s="39"/>
      <c r="R41" s="182"/>
      <c r="S41" s="41"/>
    </row>
    <row r="42" spans="1:24" ht="14.25" customHeight="1">
      <c r="B42" s="53"/>
      <c r="C42" s="298"/>
      <c r="D42" s="299"/>
      <c r="E42" s="299"/>
      <c r="F42" s="299"/>
      <c r="G42" s="162"/>
      <c r="H42" s="163"/>
      <c r="I42" s="164"/>
      <c r="J42" s="41"/>
      <c r="K42" s="53"/>
      <c r="L42" s="39"/>
      <c r="M42" s="39"/>
      <c r="N42" s="59"/>
      <c r="O42" s="39"/>
      <c r="P42" s="39"/>
      <c r="Q42" s="39"/>
      <c r="R42" s="182"/>
      <c r="S42" s="41"/>
      <c r="T42" s="88"/>
      <c r="U42" s="88"/>
      <c r="V42" s="88"/>
      <c r="W42" s="88"/>
      <c r="X42" s="88"/>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104"/>
      <c r="O56" s="103"/>
      <c r="P56" s="191">
        <f ca="1">TODAY()</f>
        <v>46026</v>
      </c>
      <c r="Q56" s="39"/>
      <c r="R56" s="182"/>
      <c r="S56" s="41"/>
    </row>
    <row r="57" spans="3:21" ht="17.399999999999999">
      <c r="C57" s="165"/>
      <c r="D57" s="162"/>
      <c r="E57" s="161"/>
      <c r="F57" s="162"/>
      <c r="G57" s="162"/>
      <c r="H57" s="163"/>
      <c r="I57" s="164"/>
      <c r="J57" s="41"/>
      <c r="L57" s="39"/>
      <c r="M57" s="40" t="s">
        <v>1</v>
      </c>
      <c r="N57" s="293">
        <f ca="1">IF(P56&gt;DATE(2026,11,30),DATE(2026,11,30),TODAY())</f>
        <v>46026</v>
      </c>
      <c r="O57" s="293"/>
      <c r="P57" s="293"/>
      <c r="Q57" s="41"/>
      <c r="R57" s="182"/>
      <c r="S57" s="41"/>
    </row>
    <row r="58" spans="3:21" ht="36.9" thickBot="1">
      <c r="C58" s="165"/>
      <c r="D58" s="289" t="s">
        <v>5</v>
      </c>
      <c r="E58" s="290"/>
      <c r="F58" s="304" t="e">
        <f ca="1">VLOOKUP($E$39,$A$4:$H$36,3,0)</f>
        <v>#N/A</v>
      </c>
      <c r="G58" s="305"/>
      <c r="H58" s="305"/>
      <c r="I58" s="306"/>
      <c r="J58" s="41"/>
      <c r="L58" s="39"/>
      <c r="M58" s="40" t="s">
        <v>5</v>
      </c>
      <c r="N58" s="310" t="e">
        <f ca="1">VLOOKUP($N$57,$A$4:$L$39,12,0)</f>
        <v>#N/A</v>
      </c>
      <c r="O58" s="310"/>
      <c r="P58" s="310"/>
      <c r="Q58" s="41"/>
      <c r="R58" s="182"/>
      <c r="S58" s="41"/>
    </row>
    <row r="59" spans="3:21" ht="17.399999999999999">
      <c r="C59" s="166"/>
      <c r="D59" s="287" t="s">
        <v>147</v>
      </c>
      <c r="E59" s="288"/>
      <c r="F59" s="153"/>
      <c r="G59" s="294" t="e">
        <f ca="1">VLOOKUP($E$39,$A$4:$H$36,4,0)</f>
        <v>#N/A</v>
      </c>
      <c r="H59" s="294"/>
      <c r="I59" s="167" t="e">
        <f ca="1">VLOOKUP($E$39,$A$4:$H$36,5,0)</f>
        <v>#N/A</v>
      </c>
      <c r="J59" s="41"/>
      <c r="L59" s="39"/>
      <c r="M59" s="39"/>
      <c r="N59" s="39"/>
      <c r="O59" s="39"/>
      <c r="P59" s="39"/>
      <c r="Q59" s="39"/>
      <c r="R59" s="182"/>
      <c r="S59" s="41"/>
    </row>
    <row r="60" spans="3:21" ht="17.399999999999999">
      <c r="C60" s="165"/>
      <c r="D60" s="289" t="s">
        <v>69</v>
      </c>
      <c r="E60" s="290"/>
      <c r="F60" s="151"/>
      <c r="G60" s="295" t="e">
        <f ca="1">VLOOKUP($E$39,$A$4:$H$36,6,0)</f>
        <v>#N/A</v>
      </c>
      <c r="H60" s="295"/>
      <c r="I60" s="168" t="e">
        <f ca="1">VLOOKUP($E$39,$A$4:$H$36,7,0)</f>
        <v>#N/A</v>
      </c>
      <c r="J60" s="41"/>
      <c r="L60" s="39"/>
      <c r="M60" s="39"/>
      <c r="N60" s="39"/>
      <c r="O60" s="39"/>
      <c r="P60" s="39"/>
      <c r="Q60" s="39"/>
      <c r="R60" s="182"/>
      <c r="S60" s="41"/>
    </row>
    <row r="61" spans="3:21" ht="17.399999999999999">
      <c r="C61" s="165"/>
      <c r="D61" s="289" t="s">
        <v>70</v>
      </c>
      <c r="E61" s="290"/>
      <c r="F61" s="151"/>
      <c r="G61" s="295" t="e">
        <f ca="1">VLOOKUP($E$39,$A$4:$H$36,8,0)</f>
        <v>#N/A</v>
      </c>
      <c r="H61" s="295"/>
      <c r="I61" s="168" t="e">
        <f ca="1">VLOOKUP($E$39,$A$4:$I$36,9,0)</f>
        <v>#N/A</v>
      </c>
      <c r="J61" s="51"/>
      <c r="L61" s="39"/>
      <c r="M61" s="39"/>
      <c r="N61" s="39"/>
      <c r="O61" s="39"/>
      <c r="P61" s="39"/>
      <c r="Q61" s="39"/>
      <c r="R61" s="182"/>
      <c r="S61" s="51"/>
    </row>
    <row r="62" spans="3:21" ht="5.25" customHeight="1" thickBot="1">
      <c r="C62" s="169"/>
      <c r="D62" s="170"/>
      <c r="E62" s="171"/>
      <c r="F62" s="172"/>
      <c r="G62" s="172"/>
      <c r="H62" s="173"/>
      <c r="I62" s="174"/>
      <c r="J62" s="51"/>
      <c r="L62" s="39"/>
      <c r="M62" s="43"/>
      <c r="N62" s="44"/>
      <c r="O62" s="39"/>
      <c r="P62" s="39"/>
      <c r="Q62" s="39"/>
      <c r="R62" s="182"/>
      <c r="S62" s="51"/>
    </row>
    <row r="63" spans="3:21">
      <c r="D63" s="46"/>
      <c r="E63" s="47"/>
      <c r="H63" s="52"/>
      <c r="I63" s="52"/>
      <c r="J63" s="53"/>
      <c r="M63" s="46"/>
      <c r="N63" s="47"/>
      <c r="R63" s="183"/>
      <c r="S63" s="53"/>
      <c r="U63" s="54"/>
    </row>
    <row r="65" spans="2:17">
      <c r="L65" s="38"/>
      <c r="M65" s="38"/>
      <c r="N65" s="38"/>
      <c r="O65" s="38"/>
      <c r="P65" s="38"/>
      <c r="Q65" s="38"/>
    </row>
    <row r="66" spans="2:17">
      <c r="C66" s="55" t="s">
        <v>20</v>
      </c>
      <c r="L66" s="38"/>
      <c r="M66" s="38"/>
      <c r="N66" s="38"/>
      <c r="O66" s="38"/>
      <c r="P66" s="38"/>
      <c r="Q66" s="38"/>
    </row>
    <row r="67" spans="2:17">
      <c r="C67" s="56" t="s">
        <v>21</v>
      </c>
      <c r="L67" s="38"/>
      <c r="M67" s="38"/>
      <c r="N67" s="38"/>
      <c r="O67" s="38"/>
      <c r="P67" s="38"/>
      <c r="Q67" s="38"/>
    </row>
    <row r="68" spans="2:17">
      <c r="C68" s="57" t="s">
        <v>49</v>
      </c>
      <c r="L68" s="38"/>
      <c r="M68" s="38"/>
      <c r="N68" s="38"/>
      <c r="O68" s="38"/>
      <c r="P68" s="38"/>
      <c r="Q68" s="38"/>
    </row>
    <row r="69" spans="2:17">
      <c r="C69" s="57" t="s">
        <v>50</v>
      </c>
      <c r="E69" s="104"/>
      <c r="F69" s="103"/>
      <c r="G69" s="191">
        <f ca="1">TODAY()</f>
        <v>46026</v>
      </c>
      <c r="L69" s="38"/>
      <c r="M69" s="38"/>
      <c r="N69" s="38"/>
      <c r="O69" s="38"/>
      <c r="P69" s="38"/>
      <c r="Q69" s="38"/>
    </row>
    <row r="70" spans="2:17" ht="17.399999999999999">
      <c r="C70" s="39"/>
      <c r="D70" s="40" t="s">
        <v>1</v>
      </c>
      <c r="E70" s="293">
        <f ca="1">IF(G69&gt;DATE(2026,11,30),DATE(2026,11,30),TODAY())</f>
        <v>46026</v>
      </c>
      <c r="F70" s="293"/>
      <c r="G70" s="293"/>
      <c r="H70" s="41"/>
      <c r="I70" s="41"/>
      <c r="L70" s="38"/>
      <c r="M70" s="38"/>
      <c r="N70" s="38"/>
      <c r="O70" s="38"/>
      <c r="P70" s="38"/>
      <c r="Q70" s="38"/>
    </row>
    <row r="71" spans="2:17" ht="14.1" thickBot="1">
      <c r="B71" s="49"/>
      <c r="C71" s="58"/>
      <c r="L71" s="38"/>
      <c r="M71" s="38"/>
      <c r="N71" s="38"/>
      <c r="O71" s="38"/>
      <c r="P71" s="38"/>
      <c r="Q71" s="38"/>
    </row>
    <row r="72" spans="2:17" ht="14.25" customHeight="1">
      <c r="B72" s="49"/>
      <c r="C72" s="296" t="s">
        <v>742</v>
      </c>
      <c r="D72" s="297"/>
      <c r="E72" s="297"/>
      <c r="F72" s="297"/>
      <c r="G72" s="158"/>
      <c r="H72" s="159"/>
      <c r="I72" s="160"/>
      <c r="L72" s="38"/>
      <c r="M72" s="38"/>
      <c r="N72" s="38"/>
      <c r="O72" s="38"/>
      <c r="P72" s="38"/>
      <c r="Q72" s="38"/>
    </row>
    <row r="73" spans="2:17" ht="14.25" customHeight="1">
      <c r="B73" s="49"/>
      <c r="C73" s="298"/>
      <c r="D73" s="299"/>
      <c r="E73" s="299"/>
      <c r="F73" s="299"/>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4.1" thickBot="1">
      <c r="C87" s="165"/>
      <c r="D87" s="162"/>
      <c r="E87" s="161"/>
      <c r="F87" s="162"/>
      <c r="G87" s="162"/>
      <c r="H87" s="163"/>
      <c r="I87" s="164"/>
      <c r="L87" s="38"/>
      <c r="M87" s="38"/>
      <c r="N87" s="38"/>
      <c r="O87" s="38"/>
      <c r="P87" s="38"/>
      <c r="Q87" s="38"/>
    </row>
    <row r="88" spans="3:17" ht="17.399999999999999">
      <c r="C88" s="166"/>
      <c r="D88" s="287" t="s">
        <v>147</v>
      </c>
      <c r="E88" s="288"/>
      <c r="F88" s="153"/>
      <c r="G88" s="153"/>
      <c r="H88" s="154" t="e">
        <f ca="1">VLOOKUP($E$70,$A$4:$H$40,5,0)</f>
        <v>#N/A</v>
      </c>
      <c r="I88" s="167"/>
      <c r="L88" s="38"/>
      <c r="M88" s="38"/>
      <c r="N88" s="38"/>
      <c r="O88" s="38"/>
      <c r="P88" s="38"/>
      <c r="Q88" s="38"/>
    </row>
    <row r="89" spans="3:17" ht="17.399999999999999">
      <c r="C89" s="165"/>
      <c r="D89" s="179" t="s">
        <v>69</v>
      </c>
      <c r="E89" s="180"/>
      <c r="F89" s="151"/>
      <c r="G89" s="151"/>
      <c r="H89" s="152" t="e">
        <f ca="1">VLOOKUP($E$70,$A$4:$H$40,7,0)</f>
        <v>#N/A</v>
      </c>
      <c r="I89" s="168"/>
      <c r="J89" s="41"/>
      <c r="L89" s="38"/>
      <c r="M89" s="38"/>
      <c r="N89" s="38"/>
      <c r="O89" s="38"/>
      <c r="P89" s="38"/>
      <c r="Q89" s="38"/>
    </row>
    <row r="90" spans="3:17" ht="17.399999999999999">
      <c r="C90" s="165"/>
      <c r="D90" s="179" t="s">
        <v>70</v>
      </c>
      <c r="E90" s="180"/>
      <c r="F90" s="151"/>
      <c r="G90" s="151"/>
      <c r="H90" s="152" t="e">
        <f ca="1">VLOOKUP($E$70,$A$4:$I$40,9,0)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LuoJrdf+9QY4YCBhkLaonD/Ock+cxBs82S74N1fMhSACd5nQiclmGxMm+xTxGrcxSbMWKjgnPo9pNd/8jpwnbw==" saltValue="sJq636pTJcA3W5xAJI8jJQ==" spinCount="100000" sheet="1" objects="1" scenarios="1"/>
  <mergeCells count="18">
    <mergeCell ref="B1:C1"/>
    <mergeCell ref="E39:G39"/>
    <mergeCell ref="N57:P57"/>
    <mergeCell ref="N58:P58"/>
    <mergeCell ref="N36:O36"/>
    <mergeCell ref="L36:M36"/>
    <mergeCell ref="D58:E58"/>
    <mergeCell ref="F58:I58"/>
    <mergeCell ref="C41:F42"/>
    <mergeCell ref="E70:G70"/>
    <mergeCell ref="D88:E88"/>
    <mergeCell ref="D59:E59"/>
    <mergeCell ref="G59:H59"/>
    <mergeCell ref="D60:E60"/>
    <mergeCell ref="G60:H60"/>
    <mergeCell ref="D61:E61"/>
    <mergeCell ref="G61:H61"/>
    <mergeCell ref="C72:F73"/>
  </mergeCells>
  <phoneticPr fontId="1"/>
  <conditionalFormatting sqref="C3">
    <cfRule type="expression" dxfId="215" priority="184">
      <formula>$C$3&gt;0</formula>
    </cfRule>
  </conditionalFormatting>
  <conditionalFormatting sqref="C4:I21 E32:I33">
    <cfRule type="containsErrors" dxfId="214" priority="334">
      <formula>ISERROR(C4)</formula>
    </cfRule>
  </conditionalFormatting>
  <conditionalFormatting sqref="C22:I22">
    <cfRule type="containsErrors" dxfId="213" priority="14">
      <formula>ISERROR(C22)</formula>
    </cfRule>
  </conditionalFormatting>
  <conditionalFormatting sqref="C23:I33">
    <cfRule type="containsErrors" dxfId="212" priority="51">
      <formula>ISERROR(C23)</formula>
    </cfRule>
    <cfRule type="containsErrors" dxfId="211" priority="57">
      <formula>ISERROR(C23)</formula>
    </cfRule>
    <cfRule type="containsErrors" dxfId="210" priority="64">
      <formula>ISERROR(C23)</formula>
    </cfRule>
    <cfRule type="containsErrors" dxfId="209" priority="42">
      <formula>ISERROR(C23)</formula>
    </cfRule>
    <cfRule type="containsErrors" dxfId="208" priority="44">
      <formula>ISERROR(C23)</formula>
    </cfRule>
  </conditionalFormatting>
  <conditionalFormatting sqref="C32:I33 C32:C38 L32:L35">
    <cfRule type="containsErrors" dxfId="207" priority="130">
      <formula>ISERROR(C32)</formula>
    </cfRule>
  </conditionalFormatting>
  <conditionalFormatting sqref="D3">
    <cfRule type="expression" dxfId="206" priority="395">
      <formula>$C$3&gt;0</formula>
    </cfRule>
  </conditionalFormatting>
  <conditionalFormatting sqref="D37:D38">
    <cfRule type="expression" dxfId="205" priority="434">
      <formula>D37*-1=#REF!</formula>
    </cfRule>
  </conditionalFormatting>
  <conditionalFormatting sqref="D37:G38">
    <cfRule type="containsErrors" dxfId="204" priority="106">
      <formula>ISERROR(D37)</formula>
    </cfRule>
  </conditionalFormatting>
  <conditionalFormatting sqref="D23:I23 D23:D36">
    <cfRule type="containsErrors" dxfId="203" priority="50">
      <formula>ISERROR(D23)</formula>
    </cfRule>
  </conditionalFormatting>
  <conditionalFormatting sqref="E5:E22">
    <cfRule type="expression" dxfId="202" priority="430">
      <formula>$F5*-1=$C$3</formula>
    </cfRule>
  </conditionalFormatting>
  <conditionalFormatting sqref="E23:E33">
    <cfRule type="cellIs" dxfId="201" priority="49" operator="lessThan">
      <formula>0</formula>
    </cfRule>
    <cfRule type="cellIs" dxfId="200" priority="56" operator="lessThan">
      <formula>0</formula>
    </cfRule>
    <cfRule type="containsErrors" dxfId="199" priority="39">
      <formula>ISERROR(E23)</formula>
    </cfRule>
    <cfRule type="containsErrors" dxfId="198" priority="40">
      <formula>ISERROR(E23)</formula>
    </cfRule>
    <cfRule type="cellIs" dxfId="197" priority="41" operator="lessThan">
      <formula>0</formula>
    </cfRule>
  </conditionalFormatting>
  <conditionalFormatting sqref="E33 E34:F36">
    <cfRule type="containsErrors" dxfId="196" priority="393">
      <formula>ISERROR(E33)</formula>
    </cfRule>
  </conditionalFormatting>
  <conditionalFormatting sqref="E33:E36">
    <cfRule type="cellIs" dxfId="195" priority="389" operator="lessThan">
      <formula>0</formula>
    </cfRule>
  </conditionalFormatting>
  <conditionalFormatting sqref="E33:F33">
    <cfRule type="containsErrors" dxfId="194" priority="372">
      <formula>ISERROR(E33)</formula>
    </cfRule>
  </conditionalFormatting>
  <conditionalFormatting sqref="F58">
    <cfRule type="containsErrors" dxfId="193" priority="156">
      <formula>ISERROR(F58)</formula>
    </cfRule>
  </conditionalFormatting>
  <conditionalFormatting sqref="F4:G22">
    <cfRule type="expression" dxfId="192" priority="12">
      <formula>$C$3=0</formula>
    </cfRule>
  </conditionalFormatting>
  <conditionalFormatting sqref="F23:G33">
    <cfRule type="containsErrors" dxfId="191" priority="55">
      <formula>ISERROR(F23)</formula>
    </cfRule>
  </conditionalFormatting>
  <conditionalFormatting sqref="F32:G36">
    <cfRule type="expression" dxfId="190" priority="318">
      <formula>$C$3=0</formula>
    </cfRule>
  </conditionalFormatting>
  <conditionalFormatting sqref="F33:G33">
    <cfRule type="containsErrors" dxfId="189" priority="379">
      <formula>ISERROR(F33)</formula>
    </cfRule>
  </conditionalFormatting>
  <conditionalFormatting sqref="F23:I33">
    <cfRule type="containsErrors" dxfId="188" priority="61">
      <formula>ISERROR(F23)</formula>
    </cfRule>
  </conditionalFormatting>
  <conditionalFormatting sqref="F34:I34">
    <cfRule type="containsErrors" dxfId="187" priority="342">
      <formula>ISERROR(F34)</formula>
    </cfRule>
  </conditionalFormatting>
  <conditionalFormatting sqref="G5:G33 E32:I36 I5:I33 E23:E33 E37:G38">
    <cfRule type="expression" dxfId="186" priority="63">
      <formula>$F5*-1=$C$3</formula>
    </cfRule>
  </conditionalFormatting>
  <conditionalFormatting sqref="G23:G33">
    <cfRule type="cellIs" dxfId="185" priority="37" operator="lessThan">
      <formula>0</formula>
    </cfRule>
    <cfRule type="cellIs" dxfId="184" priority="48" operator="lessThan">
      <formula>0</formula>
    </cfRule>
    <cfRule type="cellIs" dxfId="183" priority="54" operator="lessThan">
      <formula>0</formula>
    </cfRule>
    <cfRule type="cellIs" dxfId="182" priority="35" operator="lessThan">
      <formula>0</formula>
    </cfRule>
    <cfRule type="containsErrors" dxfId="181" priority="36">
      <formula>ISERROR(G23)</formula>
    </cfRule>
    <cfRule type="containsErrors" dxfId="180" priority="33">
      <formula>ISERROR(G23)</formula>
    </cfRule>
    <cfRule type="cellIs" dxfId="179" priority="62" operator="lessThan">
      <formula>0</formula>
    </cfRule>
    <cfRule type="cellIs" dxfId="178" priority="60" operator="lessThan">
      <formula>0</formula>
    </cfRule>
    <cfRule type="containsErrors" dxfId="177" priority="34">
      <formula>ISERROR(G23)</formula>
    </cfRule>
  </conditionalFormatting>
  <conditionalFormatting sqref="G32:G34 G4:G22">
    <cfRule type="cellIs" dxfId="176" priority="332" operator="lessThan">
      <formula>0</formula>
    </cfRule>
  </conditionalFormatting>
  <conditionalFormatting sqref="G33">
    <cfRule type="cellIs" dxfId="175" priority="365" operator="lessThan">
      <formula>0</formula>
    </cfRule>
  </conditionalFormatting>
  <conditionalFormatting sqref="G33:G36">
    <cfRule type="cellIs" dxfId="174" priority="378" operator="lessThan">
      <formula>0</formula>
    </cfRule>
  </conditionalFormatting>
  <conditionalFormatting sqref="G33:I33">
    <cfRule type="containsErrors" dxfId="173" priority="367">
      <formula>ISERROR(G33)</formula>
    </cfRule>
  </conditionalFormatting>
  <conditionalFormatting sqref="G34:I36">
    <cfRule type="containsErrors" dxfId="172" priority="388">
      <formula>ISERROR(G34)</formula>
    </cfRule>
  </conditionalFormatting>
  <conditionalFormatting sqref="G59:I61">
    <cfRule type="containsErrors" dxfId="171" priority="153">
      <formula>ISERROR(G59)</formula>
    </cfRule>
  </conditionalFormatting>
  <conditionalFormatting sqref="H23:H33">
    <cfRule type="containsErrors" dxfId="170" priority="65">
      <formula>ISERROR(H23)</formula>
    </cfRule>
  </conditionalFormatting>
  <conditionalFormatting sqref="H88:H90">
    <cfRule type="containsErrors" dxfId="169" priority="154">
      <formula>ISERROR(H88)</formula>
    </cfRule>
  </conditionalFormatting>
  <conditionalFormatting sqref="H23:I33">
    <cfRule type="containsErrors" dxfId="168" priority="53">
      <formula>ISERROR(H23)</formula>
    </cfRule>
  </conditionalFormatting>
  <conditionalFormatting sqref="H33:I33">
    <cfRule type="containsErrors" dxfId="167" priority="375">
      <formula>ISERROR(H33)</formula>
    </cfRule>
  </conditionalFormatting>
  <conditionalFormatting sqref="I4:I22">
    <cfRule type="cellIs" dxfId="166" priority="330" operator="lessThan">
      <formula>0</formula>
    </cfRule>
  </conditionalFormatting>
  <conditionalFormatting sqref="I23:I33">
    <cfRule type="containsErrors" dxfId="165" priority="59">
      <formula>ISERROR(I23)</formula>
    </cfRule>
    <cfRule type="containsErrors" dxfId="164" priority="23">
      <formula>ISERROR(I23)</formula>
    </cfRule>
    <cfRule type="cellIs" dxfId="163" priority="25" operator="lessThan">
      <formula>0</formula>
    </cfRule>
    <cfRule type="cellIs" dxfId="162" priority="58" operator="lessThan">
      <formula>0</formula>
    </cfRule>
    <cfRule type="cellIs" dxfId="161" priority="52" operator="lessThan">
      <formula>0</formula>
    </cfRule>
    <cfRule type="containsErrors" dxfId="160" priority="24">
      <formula>ISERROR(I23)</formula>
    </cfRule>
    <cfRule type="cellIs" dxfId="159" priority="47" operator="lessThan">
      <formula>0</formula>
    </cfRule>
    <cfRule type="containsErrors" dxfId="158" priority="31">
      <formula>ISERROR(I23)</formula>
    </cfRule>
    <cfRule type="cellIs" dxfId="157" priority="32" operator="lessThan">
      <formula>0</formula>
    </cfRule>
    <cfRule type="cellIs" dxfId="156" priority="27" operator="lessThan">
      <formula>0</formula>
    </cfRule>
    <cfRule type="containsErrors" dxfId="155" priority="26">
      <formula>ISERROR(I23)</formula>
    </cfRule>
  </conditionalFormatting>
  <conditionalFormatting sqref="I23:I36 E4:E33 K4:K36">
    <cfRule type="cellIs" dxfId="154" priority="368" operator="lessThan">
      <formula>0</formula>
    </cfRule>
  </conditionalFormatting>
  <conditionalFormatting sqref="I33">
    <cfRule type="cellIs" dxfId="153" priority="363" operator="lessThan">
      <formula>0</formula>
    </cfRule>
  </conditionalFormatting>
  <conditionalFormatting sqref="K23:K33">
    <cfRule type="cellIs" dxfId="152" priority="46" operator="equal">
      <formula>0</formula>
    </cfRule>
  </conditionalFormatting>
  <conditionalFormatting sqref="K36">
    <cfRule type="cellIs" dxfId="151" priority="390" operator="equal">
      <formula>0</formula>
    </cfRule>
  </conditionalFormatting>
  <conditionalFormatting sqref="K4:L22">
    <cfRule type="cellIs" dxfId="150" priority="13" operator="equal">
      <formula>0</formula>
    </cfRule>
  </conditionalFormatting>
  <conditionalFormatting sqref="K34:L35">
    <cfRule type="cellIs" dxfId="149" priority="336" operator="equal">
      <formula>0</formula>
    </cfRule>
  </conditionalFormatting>
  <conditionalFormatting sqref="L3">
    <cfRule type="cellIs" dxfId="148" priority="151" operator="equal">
      <formula>0</formula>
    </cfRule>
  </conditionalFormatting>
  <conditionalFormatting sqref="L3:L23">
    <cfRule type="containsErrors" dxfId="147" priority="8">
      <formula>ISERROR(L3)</formula>
    </cfRule>
  </conditionalFormatting>
  <conditionalFormatting sqref="L23">
    <cfRule type="containsErrors" dxfId="146" priority="11">
      <formula>ISERROR(L23)</formula>
    </cfRule>
  </conditionalFormatting>
  <conditionalFormatting sqref="L23:L33">
    <cfRule type="containsErrors" dxfId="145" priority="3">
      <formula>ISERROR(L23)</formula>
    </cfRule>
    <cfRule type="containsErrors" dxfId="144" priority="5">
      <formula>ISERROR(L23)</formula>
    </cfRule>
  </conditionalFormatting>
  <conditionalFormatting sqref="L24:L33">
    <cfRule type="containsErrors" dxfId="143" priority="2">
      <formula>ISERROR(L24)</formula>
    </cfRule>
    <cfRule type="containsErrors" dxfId="142" priority="1">
      <formula>ISERROR(L24)</formula>
    </cfRule>
  </conditionalFormatting>
  <conditionalFormatting sqref="L38">
    <cfRule type="containsErrors" dxfId="141" priority="396">
      <formula>ISERROR(L38)</formula>
    </cfRule>
  </conditionalFormatting>
  <conditionalFormatting sqref="N36">
    <cfRule type="cellIs" dxfId="140" priority="319" operator="lessThan">
      <formula>0</formula>
    </cfRule>
  </conditionalFormatting>
  <conditionalFormatting sqref="N88:N90">
    <cfRule type="cellIs" dxfId="139" priority="415" operator="lessThan">
      <formula>0</formula>
    </cfRule>
    <cfRule type="cellIs" dxfId="138" priority="416" operator="greaterThanOrEqual">
      <formula>0</formula>
    </cfRule>
  </conditionalFormatting>
  <conditionalFormatting sqref="N56:P56 E69:G69">
    <cfRule type="containsErrors" dxfId="137" priority="104">
      <formula>ISERROR(E56)</formula>
    </cfRule>
    <cfRule type="expression" dxfId="136" priority="105">
      <formula>$F56*-1=$C$3</formula>
    </cfRule>
  </conditionalFormatting>
  <conditionalFormatting sqref="N58:Q58">
    <cfRule type="containsErrors" dxfId="135" priority="108">
      <formula>ISERROR(N58)</formula>
    </cfRule>
  </conditionalFormatting>
  <conditionalFormatting sqref="N59:Q61">
    <cfRule type="cellIs" dxfId="134" priority="109" operator="lessThan">
      <formula>0</formula>
    </cfRule>
    <cfRule type="cellIs" dxfId="133" priority="110" operator="greaterThanOrEqual">
      <formula>0</formula>
    </cfRule>
  </conditionalFormatting>
  <dataValidations count="2">
    <dataValidation type="list" allowBlank="1" showInputMessage="1" sqref="Q57" xr:uid="{3B4DE02E-478A-4649-A8B4-E0EA3EE40AB1}">
      <formula1>$A$4:$A$21</formula1>
    </dataValidation>
    <dataValidation type="list" allowBlank="1" showInputMessage="1" sqref="E39:G39 N57:P57 E70:G70" xr:uid="{51F74CBF-7540-4C26-9C66-F091C2C1D2F3}">
      <formula1>$A$4:$A$22</formula1>
    </dataValidation>
  </dataValidations>
  <hyperlinks>
    <hyperlink ref="R3" location="米国株!C213" display="米国株入力シートへジャンプ⇒" xr:uid="{845F04FD-72DF-478E-A333-38A765BBA58F}"/>
    <hyperlink ref="Q1" location="目次!A1" display="目次へジャンプ" xr:uid="{CC65ABF4-BC80-43EC-A70C-ED7388F9ED27}"/>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D65A7-FBDF-4634-9E25-3B9C3A2FEC0E}">
  <sheetPr codeName="Sheet14"/>
  <dimension ref="A1:X104"/>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5.3" thickBot="1">
      <c r="A3" s="72"/>
      <c r="B3" s="283" t="s">
        <v>812</v>
      </c>
      <c r="C3" s="136" t="e">
        <f>'11月'!C22</f>
        <v>#N/A</v>
      </c>
      <c r="D3" s="271" t="s">
        <v>813</v>
      </c>
      <c r="E3" s="73"/>
      <c r="F3" s="74"/>
      <c r="G3" s="73"/>
      <c r="H3" s="74"/>
      <c r="I3" s="73"/>
      <c r="J3" s="72"/>
      <c r="K3" s="75"/>
      <c r="L3" s="80" t="e">
        <f>'11月'!L22</f>
        <v>#N/A</v>
      </c>
      <c r="M3" s="32" t="s">
        <v>58</v>
      </c>
      <c r="N3" s="32" t="s">
        <v>59</v>
      </c>
      <c r="O3" s="32" t="s">
        <v>60</v>
      </c>
      <c r="P3" s="33" t="s">
        <v>61</v>
      </c>
      <c r="Q3" s="253" t="s">
        <v>202</v>
      </c>
      <c r="R3" s="214" t="s">
        <v>201</v>
      </c>
    </row>
    <row r="4" spans="1:18" ht="15">
      <c r="A4" s="77">
        <v>46357</v>
      </c>
      <c r="B4" s="278" t="s">
        <v>439</v>
      </c>
      <c r="C4" s="78" t="e">
        <f>IF(L4&gt;0,L4-SUM(K4)-'11月'!K37,NA())</f>
        <v>#N/A</v>
      </c>
      <c r="D4" s="30" t="e">
        <f t="shared" ref="D4:D21" si="0">C4-C3</f>
        <v>#N/A</v>
      </c>
      <c r="E4" s="31" t="e">
        <f t="shared" ref="E4:E21" si="1">D4/C3</f>
        <v>#N/A</v>
      </c>
      <c r="F4" s="30" t="e">
        <f t="shared" ref="F4:F23" si="2">C4-$C$3</f>
        <v>#N/A</v>
      </c>
      <c r="G4" s="31" t="e">
        <f>F4/$C$3</f>
        <v>#N/A</v>
      </c>
      <c r="H4" s="30" t="e">
        <f t="shared" ref="H4:H23" si="3">C4-$C$2</f>
        <v>#N/A</v>
      </c>
      <c r="I4" s="31" t="e">
        <f t="shared" ref="I4:I21" si="4">H4/$C$2</f>
        <v>#N/A</v>
      </c>
      <c r="J4" s="72"/>
      <c r="K4" s="79">
        <f>IFERROR(VLOOKUP(A4,入力シート!$A$14:$B$1048576,2,0),0)</f>
        <v>0</v>
      </c>
      <c r="L4" s="80" t="e">
        <f t="shared" ref="L4:L23" si="5">IF(SUM(M4:Q4)&gt;0,SUM(M4:Q4),NA())</f>
        <v>#N/A</v>
      </c>
      <c r="M4" s="34"/>
      <c r="N4" s="34"/>
      <c r="O4" s="34"/>
      <c r="P4" s="35"/>
      <c r="Q4" s="185">
        <f>米国株!E230</f>
        <v>0</v>
      </c>
    </row>
    <row r="5" spans="1:18" ht="15">
      <c r="A5" s="77">
        <v>46358</v>
      </c>
      <c r="B5" s="279" t="s">
        <v>440</v>
      </c>
      <c r="C5" s="82" t="e">
        <f>IF(L5&gt;0,L5-SUM(K4:K5)-'11月'!K37,NA())</f>
        <v>#N/A</v>
      </c>
      <c r="D5" s="30" t="e">
        <f t="shared" si="0"/>
        <v>#N/A</v>
      </c>
      <c r="E5" s="31" t="e">
        <f t="shared" si="1"/>
        <v>#N/A</v>
      </c>
      <c r="F5" s="30" t="e">
        <f t="shared" si="2"/>
        <v>#N/A</v>
      </c>
      <c r="G5" s="31" t="e">
        <f>F5/$C$3</f>
        <v>#N/A</v>
      </c>
      <c r="H5" s="30" t="e">
        <f t="shared" si="3"/>
        <v>#N/A</v>
      </c>
      <c r="I5" s="31" t="e">
        <f t="shared" si="4"/>
        <v>#N/A</v>
      </c>
      <c r="J5" s="72"/>
      <c r="K5" s="79">
        <f>IFERROR(VLOOKUP(A5,入力シート!$A$14:$B$1048576,2,0),0)</f>
        <v>0</v>
      </c>
      <c r="L5" s="80" t="e">
        <f t="shared" si="5"/>
        <v>#N/A</v>
      </c>
      <c r="M5" s="34"/>
      <c r="N5" s="34"/>
      <c r="O5" s="34"/>
      <c r="P5" s="35"/>
      <c r="Q5" s="185">
        <f>米国株!E231</f>
        <v>0</v>
      </c>
    </row>
    <row r="6" spans="1:18" ht="15">
      <c r="A6" s="77">
        <v>46359</v>
      </c>
      <c r="B6" s="279" t="s">
        <v>441</v>
      </c>
      <c r="C6" s="82" t="e">
        <f>IF(L6&gt;0,L6-SUM(K4:K6)-'11月'!K37,NA())</f>
        <v>#N/A</v>
      </c>
      <c r="D6" s="30" t="e">
        <f t="shared" si="0"/>
        <v>#N/A</v>
      </c>
      <c r="E6" s="31" t="e">
        <f t="shared" si="1"/>
        <v>#N/A</v>
      </c>
      <c r="F6" s="30" t="e">
        <f t="shared" si="2"/>
        <v>#N/A</v>
      </c>
      <c r="G6" s="31" t="e">
        <f>F6/$C$3</f>
        <v>#N/A</v>
      </c>
      <c r="H6" s="30" t="e">
        <f t="shared" si="3"/>
        <v>#N/A</v>
      </c>
      <c r="I6" s="31" t="e">
        <f t="shared" si="4"/>
        <v>#N/A</v>
      </c>
      <c r="J6" s="72"/>
      <c r="K6" s="79">
        <f>IFERROR(VLOOKUP(A6,入力シート!$A$14:$B$1048576,2,0),0)</f>
        <v>0</v>
      </c>
      <c r="L6" s="80" t="e">
        <f t="shared" si="5"/>
        <v>#N/A</v>
      </c>
      <c r="M6" s="34"/>
      <c r="N6" s="34"/>
      <c r="O6" s="34"/>
      <c r="P6" s="35"/>
      <c r="Q6" s="185">
        <f>米国株!E232</f>
        <v>0</v>
      </c>
    </row>
    <row r="7" spans="1:18" ht="15">
      <c r="A7" s="77">
        <v>46360</v>
      </c>
      <c r="B7" s="279" t="s">
        <v>315</v>
      </c>
      <c r="C7" s="82" t="e">
        <f>IF(L7&gt;0,L7-SUM(K4:K7)-'11月'!K37,NA())</f>
        <v>#N/A</v>
      </c>
      <c r="D7" s="30" t="e">
        <f t="shared" si="0"/>
        <v>#N/A</v>
      </c>
      <c r="E7" s="31" t="e">
        <f t="shared" si="1"/>
        <v>#N/A</v>
      </c>
      <c r="F7" s="30" t="e">
        <f t="shared" si="2"/>
        <v>#N/A</v>
      </c>
      <c r="G7" s="31" t="e">
        <f>F7/$C$3</f>
        <v>#N/A</v>
      </c>
      <c r="H7" s="30" t="e">
        <f t="shared" si="3"/>
        <v>#N/A</v>
      </c>
      <c r="I7" s="31" t="e">
        <f t="shared" si="4"/>
        <v>#N/A</v>
      </c>
      <c r="J7" s="72"/>
      <c r="K7" s="79">
        <f>IFERROR(VLOOKUP(A7,入力シート!$A$14:$B$1048576,2,0),0)</f>
        <v>0</v>
      </c>
      <c r="L7" s="80" t="e">
        <f t="shared" si="5"/>
        <v>#N/A</v>
      </c>
      <c r="M7" s="34"/>
      <c r="N7" s="34"/>
      <c r="O7" s="34"/>
      <c r="P7" s="35"/>
      <c r="Q7" s="185">
        <f>米国株!E233</f>
        <v>0</v>
      </c>
    </row>
    <row r="8" spans="1:18" ht="15">
      <c r="A8" s="77">
        <v>46363</v>
      </c>
      <c r="B8" s="279" t="s">
        <v>752</v>
      </c>
      <c r="C8" s="82" t="e">
        <f>IF(L8&gt;0,L8-SUM(K4:K8)-'11月'!K37,NA())</f>
        <v>#N/A</v>
      </c>
      <c r="D8" s="30" t="e">
        <f>C8-C7</f>
        <v>#N/A</v>
      </c>
      <c r="E8" s="31" t="e">
        <f>D8/C7</f>
        <v>#N/A</v>
      </c>
      <c r="F8" s="30" t="e">
        <f t="shared" si="2"/>
        <v>#N/A</v>
      </c>
      <c r="G8" s="31" t="e">
        <f t="shared" ref="G8:G23" si="6">F8/$C$3</f>
        <v>#N/A</v>
      </c>
      <c r="H8" s="30" t="e">
        <f t="shared" si="3"/>
        <v>#N/A</v>
      </c>
      <c r="I8" s="31" t="e">
        <f t="shared" si="4"/>
        <v>#N/A</v>
      </c>
      <c r="J8" s="72"/>
      <c r="K8" s="79">
        <f>IFERROR(VLOOKUP(A8,入力シート!$A$14:$B$1048576,2,0),0)</f>
        <v>0</v>
      </c>
      <c r="L8" s="80" t="e">
        <f t="shared" si="5"/>
        <v>#N/A</v>
      </c>
      <c r="M8" s="34"/>
      <c r="N8" s="34"/>
      <c r="O8" s="34"/>
      <c r="P8" s="35"/>
      <c r="Q8" s="185">
        <f>米国株!E234</f>
        <v>0</v>
      </c>
    </row>
    <row r="9" spans="1:18" ht="15">
      <c r="A9" s="77">
        <v>46364</v>
      </c>
      <c r="B9" s="279" t="s">
        <v>442</v>
      </c>
      <c r="C9" s="82" t="e">
        <f>IF(L9&gt;0,L9-SUM(K4:K9)-'11月'!K37,NA())</f>
        <v>#N/A</v>
      </c>
      <c r="D9" s="30" t="e">
        <f t="shared" si="0"/>
        <v>#N/A</v>
      </c>
      <c r="E9" s="31" t="e">
        <f t="shared" si="1"/>
        <v>#N/A</v>
      </c>
      <c r="F9" s="30" t="e">
        <f t="shared" si="2"/>
        <v>#N/A</v>
      </c>
      <c r="G9" s="31" t="e">
        <f t="shared" si="6"/>
        <v>#N/A</v>
      </c>
      <c r="H9" s="30" t="e">
        <f t="shared" si="3"/>
        <v>#N/A</v>
      </c>
      <c r="I9" s="31" t="e">
        <f t="shared" si="4"/>
        <v>#N/A</v>
      </c>
      <c r="J9" s="72"/>
      <c r="K9" s="79">
        <f>IFERROR(VLOOKUP(A9,入力シート!$A$14:$B$1048576,2,0),0)</f>
        <v>0</v>
      </c>
      <c r="L9" s="80" t="e">
        <f t="shared" si="5"/>
        <v>#N/A</v>
      </c>
      <c r="M9" s="34"/>
      <c r="N9" s="34"/>
      <c r="O9" s="34"/>
      <c r="P9" s="35"/>
      <c r="Q9" s="185">
        <f>米国株!E235</f>
        <v>0</v>
      </c>
    </row>
    <row r="10" spans="1:18" ht="15">
      <c r="A10" s="77">
        <v>46365</v>
      </c>
      <c r="B10" s="279" t="s">
        <v>443</v>
      </c>
      <c r="C10" s="82" t="e">
        <f>IF(L10&gt;0,L10-SUM(K4:K10)-'11月'!K37,NA())</f>
        <v>#N/A</v>
      </c>
      <c r="D10" s="30" t="e">
        <f t="shared" si="0"/>
        <v>#N/A</v>
      </c>
      <c r="E10" s="31" t="e">
        <f t="shared" si="1"/>
        <v>#N/A</v>
      </c>
      <c r="F10" s="30" t="e">
        <f t="shared" si="2"/>
        <v>#N/A</v>
      </c>
      <c r="G10" s="31" t="e">
        <f t="shared" si="6"/>
        <v>#N/A</v>
      </c>
      <c r="H10" s="30" t="e">
        <f t="shared" si="3"/>
        <v>#N/A</v>
      </c>
      <c r="I10" s="31" t="e">
        <f t="shared" si="4"/>
        <v>#N/A</v>
      </c>
      <c r="J10" s="72"/>
      <c r="K10" s="79">
        <f>IFERROR(VLOOKUP(A10,入力シート!$A$14:$B$1048576,2,0),0)</f>
        <v>0</v>
      </c>
      <c r="L10" s="80" t="e">
        <f t="shared" si="5"/>
        <v>#N/A</v>
      </c>
      <c r="M10" s="34"/>
      <c r="N10" s="34"/>
      <c r="O10" s="34"/>
      <c r="P10" s="35"/>
      <c r="Q10" s="185">
        <f>米国株!E236</f>
        <v>0</v>
      </c>
    </row>
    <row r="11" spans="1:18" ht="15">
      <c r="A11" s="77">
        <v>46366</v>
      </c>
      <c r="B11" s="279" t="s">
        <v>312</v>
      </c>
      <c r="C11" s="82" t="e">
        <f>IF(L11&gt;0,L11-SUM(K4:K11)-'11月'!K37,NA())</f>
        <v>#N/A</v>
      </c>
      <c r="D11" s="30" t="e">
        <f t="shared" si="0"/>
        <v>#N/A</v>
      </c>
      <c r="E11" s="31" t="e">
        <f t="shared" si="1"/>
        <v>#N/A</v>
      </c>
      <c r="F11" s="30" t="e">
        <f t="shared" si="2"/>
        <v>#N/A</v>
      </c>
      <c r="G11" s="31" t="e">
        <f t="shared" si="6"/>
        <v>#N/A</v>
      </c>
      <c r="H11" s="30" t="e">
        <f t="shared" si="3"/>
        <v>#N/A</v>
      </c>
      <c r="I11" s="31" t="e">
        <f t="shared" si="4"/>
        <v>#N/A</v>
      </c>
      <c r="J11" s="72"/>
      <c r="K11" s="79">
        <f>IFERROR(VLOOKUP(A11,入力シート!$A$14:$B$1048576,2,0),0)</f>
        <v>0</v>
      </c>
      <c r="L11" s="80" t="e">
        <f t="shared" si="5"/>
        <v>#N/A</v>
      </c>
      <c r="M11" s="34"/>
      <c r="N11" s="34"/>
      <c r="O11" s="34"/>
      <c r="P11" s="35"/>
      <c r="Q11" s="185">
        <f>米国株!E237</f>
        <v>0</v>
      </c>
    </row>
    <row r="12" spans="1:18" ht="15">
      <c r="A12" s="77">
        <v>46367</v>
      </c>
      <c r="B12" s="279" t="s">
        <v>316</v>
      </c>
      <c r="C12" s="82" t="e">
        <f>IF(L12&gt;0,L12-SUM(K4:K12)-'11月'!K37,NA())</f>
        <v>#N/A</v>
      </c>
      <c r="D12" s="30" t="e">
        <f t="shared" si="0"/>
        <v>#N/A</v>
      </c>
      <c r="E12" s="31" t="e">
        <f t="shared" si="1"/>
        <v>#N/A</v>
      </c>
      <c r="F12" s="30" t="e">
        <f t="shared" si="2"/>
        <v>#N/A</v>
      </c>
      <c r="G12" s="31" t="e">
        <f t="shared" si="6"/>
        <v>#N/A</v>
      </c>
      <c r="H12" s="30" t="e">
        <f t="shared" si="3"/>
        <v>#N/A</v>
      </c>
      <c r="I12" s="31" t="e">
        <f t="shared" si="4"/>
        <v>#N/A</v>
      </c>
      <c r="J12" s="72"/>
      <c r="K12" s="79">
        <f>IFERROR(VLOOKUP(A12,入力シート!$A$14:$B$1048576,2,0),0)</f>
        <v>0</v>
      </c>
      <c r="L12" s="80" t="e">
        <f t="shared" si="5"/>
        <v>#N/A</v>
      </c>
      <c r="M12" s="34"/>
      <c r="N12" s="34"/>
      <c r="O12" s="34"/>
      <c r="P12" s="35"/>
      <c r="Q12" s="185">
        <f>米国株!E238</f>
        <v>0</v>
      </c>
    </row>
    <row r="13" spans="1:18" ht="15">
      <c r="A13" s="77">
        <v>46370</v>
      </c>
      <c r="B13" s="279" t="s">
        <v>753</v>
      </c>
      <c r="C13" s="82" t="e">
        <f>IF(L13&gt;0,L13-SUM(K4:K13)-'11月'!K37,NA())</f>
        <v>#N/A</v>
      </c>
      <c r="D13" s="30" t="e">
        <f>C13-C12</f>
        <v>#N/A</v>
      </c>
      <c r="E13" s="31" t="e">
        <f>D13/C12</f>
        <v>#N/A</v>
      </c>
      <c r="F13" s="30" t="e">
        <f t="shared" si="2"/>
        <v>#N/A</v>
      </c>
      <c r="G13" s="31" t="e">
        <f t="shared" si="6"/>
        <v>#N/A</v>
      </c>
      <c r="H13" s="30" t="e">
        <f t="shared" si="3"/>
        <v>#N/A</v>
      </c>
      <c r="I13" s="31" t="e">
        <f t="shared" si="4"/>
        <v>#N/A</v>
      </c>
      <c r="J13" s="72"/>
      <c r="K13" s="79">
        <f>IFERROR(VLOOKUP(A13,入力シート!$A$14:$B$1048576,2,0),0)</f>
        <v>0</v>
      </c>
      <c r="L13" s="80" t="e">
        <f t="shared" si="5"/>
        <v>#N/A</v>
      </c>
      <c r="M13" s="34"/>
      <c r="N13" s="34"/>
      <c r="O13" s="34"/>
      <c r="P13" s="35"/>
      <c r="Q13" s="185">
        <f>米国株!E239</f>
        <v>0</v>
      </c>
    </row>
    <row r="14" spans="1:18" ht="15">
      <c r="A14" s="77">
        <v>46371</v>
      </c>
      <c r="B14" s="279" t="s">
        <v>444</v>
      </c>
      <c r="C14" s="82" t="e">
        <f>IF(L14&gt;0,L14-SUM(K4:K14)-'11月'!K37,NA())</f>
        <v>#N/A</v>
      </c>
      <c r="D14" s="30" t="e">
        <f t="shared" si="0"/>
        <v>#N/A</v>
      </c>
      <c r="E14" s="31" t="e">
        <f t="shared" si="1"/>
        <v>#N/A</v>
      </c>
      <c r="F14" s="30" t="e">
        <f t="shared" si="2"/>
        <v>#N/A</v>
      </c>
      <c r="G14" s="31" t="e">
        <f t="shared" si="6"/>
        <v>#N/A</v>
      </c>
      <c r="H14" s="30" t="e">
        <f t="shared" si="3"/>
        <v>#N/A</v>
      </c>
      <c r="I14" s="31" t="e">
        <f t="shared" si="4"/>
        <v>#N/A</v>
      </c>
      <c r="J14" s="72"/>
      <c r="K14" s="79">
        <f>IFERROR(VLOOKUP(A14,入力シート!$A$14:$B$1048576,2,0),0)</f>
        <v>0</v>
      </c>
      <c r="L14" s="80" t="e">
        <f t="shared" si="5"/>
        <v>#N/A</v>
      </c>
      <c r="M14" s="34"/>
      <c r="N14" s="34"/>
      <c r="O14" s="34"/>
      <c r="P14" s="35"/>
      <c r="Q14" s="185">
        <f>米国株!E240</f>
        <v>0</v>
      </c>
    </row>
    <row r="15" spans="1:18" ht="15">
      <c r="A15" s="77">
        <v>46372</v>
      </c>
      <c r="B15" s="279" t="s">
        <v>445</v>
      </c>
      <c r="C15" s="82" t="e">
        <f>IF(L15&gt;0,L15-SUM(K4:K15)-'11月'!K37,NA())</f>
        <v>#N/A</v>
      </c>
      <c r="D15" s="30" t="e">
        <f t="shared" si="0"/>
        <v>#N/A</v>
      </c>
      <c r="E15" s="31" t="e">
        <f t="shared" si="1"/>
        <v>#N/A</v>
      </c>
      <c r="F15" s="30" t="e">
        <f t="shared" si="2"/>
        <v>#N/A</v>
      </c>
      <c r="G15" s="31" t="e">
        <f t="shared" si="6"/>
        <v>#N/A</v>
      </c>
      <c r="H15" s="30" t="e">
        <f t="shared" si="3"/>
        <v>#N/A</v>
      </c>
      <c r="I15" s="31" t="e">
        <f t="shared" si="4"/>
        <v>#N/A</v>
      </c>
      <c r="J15" s="72"/>
      <c r="K15" s="79">
        <f>IFERROR(VLOOKUP(A15,入力シート!$A$14:$B$1048576,2,0),0)</f>
        <v>0</v>
      </c>
      <c r="L15" s="80" t="e">
        <f t="shared" si="5"/>
        <v>#N/A</v>
      </c>
      <c r="M15" s="34"/>
      <c r="N15" s="34"/>
      <c r="O15" s="34"/>
      <c r="P15" s="35"/>
      <c r="Q15" s="185">
        <f>米国株!E241</f>
        <v>0</v>
      </c>
    </row>
    <row r="16" spans="1:18" ht="15">
      <c r="A16" s="77">
        <v>46373</v>
      </c>
      <c r="B16" s="279" t="s">
        <v>313</v>
      </c>
      <c r="C16" s="82" t="e">
        <f>IF(L16&gt;0,L16-SUM(K4:K16)-'11月'!K37,NA())</f>
        <v>#N/A</v>
      </c>
      <c r="D16" s="30" t="e">
        <f t="shared" si="0"/>
        <v>#N/A</v>
      </c>
      <c r="E16" s="31" t="e">
        <f t="shared" si="1"/>
        <v>#N/A</v>
      </c>
      <c r="F16" s="30" t="e">
        <f t="shared" si="2"/>
        <v>#N/A</v>
      </c>
      <c r="G16" s="31" t="e">
        <f t="shared" si="6"/>
        <v>#N/A</v>
      </c>
      <c r="H16" s="30" t="e">
        <f t="shared" si="3"/>
        <v>#N/A</v>
      </c>
      <c r="I16" s="31" t="e">
        <f t="shared" si="4"/>
        <v>#N/A</v>
      </c>
      <c r="J16" s="72"/>
      <c r="K16" s="79">
        <f>IFERROR(VLOOKUP(A16,入力シート!$A$14:$B$1048576,2,0),0)</f>
        <v>0</v>
      </c>
      <c r="L16" s="80" t="e">
        <f t="shared" si="5"/>
        <v>#N/A</v>
      </c>
      <c r="M16" s="34"/>
      <c r="N16" s="34"/>
      <c r="O16" s="34"/>
      <c r="P16" s="35"/>
      <c r="Q16" s="185">
        <f>米国株!E242</f>
        <v>0</v>
      </c>
    </row>
    <row r="17" spans="1:17" ht="15">
      <c r="A17" s="77">
        <v>46374</v>
      </c>
      <c r="B17" s="279" t="s">
        <v>317</v>
      </c>
      <c r="C17" s="82" t="e">
        <f>IF(L17&gt;0,L17-SUM(K4:K17)-'11月'!K37,NA())</f>
        <v>#N/A</v>
      </c>
      <c r="D17" s="30" t="e">
        <f t="shared" si="0"/>
        <v>#N/A</v>
      </c>
      <c r="E17" s="31" t="e">
        <f t="shared" si="1"/>
        <v>#N/A</v>
      </c>
      <c r="F17" s="30" t="e">
        <f t="shared" si="2"/>
        <v>#N/A</v>
      </c>
      <c r="G17" s="31" t="e">
        <f t="shared" si="6"/>
        <v>#N/A</v>
      </c>
      <c r="H17" s="30" t="e">
        <f t="shared" si="3"/>
        <v>#N/A</v>
      </c>
      <c r="I17" s="31" t="e">
        <f t="shared" si="4"/>
        <v>#N/A</v>
      </c>
      <c r="J17" s="72"/>
      <c r="K17" s="79">
        <f>IFERROR(VLOOKUP(A17,入力シート!$A$14:$B$1048576,2,0),0)</f>
        <v>0</v>
      </c>
      <c r="L17" s="80" t="e">
        <f t="shared" si="5"/>
        <v>#N/A</v>
      </c>
      <c r="M17" s="34"/>
      <c r="N17" s="34"/>
      <c r="O17" s="34"/>
      <c r="P17" s="35"/>
      <c r="Q17" s="185">
        <f>米国株!E243</f>
        <v>0</v>
      </c>
    </row>
    <row r="18" spans="1:17" ht="15">
      <c r="A18" s="77">
        <v>46377</v>
      </c>
      <c r="B18" s="279" t="s">
        <v>754</v>
      </c>
      <c r="C18" s="82" t="e">
        <f>IF(L18&gt;0,L18-SUM(K4:K18)-'11月'!K37,NA())</f>
        <v>#N/A</v>
      </c>
      <c r="D18" s="30" t="e">
        <f>C18-C17</f>
        <v>#N/A</v>
      </c>
      <c r="E18" s="31" t="e">
        <f>D18/C17</f>
        <v>#N/A</v>
      </c>
      <c r="F18" s="30" t="e">
        <f t="shared" si="2"/>
        <v>#N/A</v>
      </c>
      <c r="G18" s="31" t="e">
        <f t="shared" si="6"/>
        <v>#N/A</v>
      </c>
      <c r="H18" s="30" t="e">
        <f t="shared" si="3"/>
        <v>#N/A</v>
      </c>
      <c r="I18" s="31" t="e">
        <f t="shared" si="4"/>
        <v>#N/A</v>
      </c>
      <c r="J18" s="72"/>
      <c r="K18" s="79">
        <f>IFERROR(VLOOKUP(A18,入力シート!$A$14:$B$1048576,2,0),0)</f>
        <v>0</v>
      </c>
      <c r="L18" s="80" t="e">
        <f t="shared" si="5"/>
        <v>#N/A</v>
      </c>
      <c r="M18" s="34"/>
      <c r="N18" s="34"/>
      <c r="O18" s="34"/>
      <c r="P18" s="35"/>
      <c r="Q18" s="185">
        <f>米国株!E244</f>
        <v>0</v>
      </c>
    </row>
    <row r="19" spans="1:17" ht="15">
      <c r="A19" s="77">
        <v>46378</v>
      </c>
      <c r="B19" s="279" t="s">
        <v>446</v>
      </c>
      <c r="C19" s="82" t="e">
        <f>IF(L19&gt;0,L19-SUM(K4:K19)-'11月'!K37,NA())</f>
        <v>#N/A</v>
      </c>
      <c r="D19" s="30" t="e">
        <f t="shared" si="0"/>
        <v>#N/A</v>
      </c>
      <c r="E19" s="31" t="e">
        <f t="shared" si="1"/>
        <v>#N/A</v>
      </c>
      <c r="F19" s="30" t="e">
        <f t="shared" si="2"/>
        <v>#N/A</v>
      </c>
      <c r="G19" s="31" t="e">
        <f t="shared" si="6"/>
        <v>#N/A</v>
      </c>
      <c r="H19" s="30" t="e">
        <f t="shared" si="3"/>
        <v>#N/A</v>
      </c>
      <c r="I19" s="31" t="e">
        <f t="shared" si="4"/>
        <v>#N/A</v>
      </c>
      <c r="J19" s="72"/>
      <c r="K19" s="79">
        <f>IFERROR(VLOOKUP(A19,入力シート!$A$14:$B$1048576,2,0),0)</f>
        <v>0</v>
      </c>
      <c r="L19" s="80" t="e">
        <f t="shared" si="5"/>
        <v>#N/A</v>
      </c>
      <c r="M19" s="34"/>
      <c r="N19" s="34"/>
      <c r="O19" s="34"/>
      <c r="P19" s="35"/>
      <c r="Q19" s="185">
        <f>米国株!E245</f>
        <v>0</v>
      </c>
    </row>
    <row r="20" spans="1:17" ht="15">
      <c r="A20" s="77">
        <v>46379</v>
      </c>
      <c r="B20" s="279" t="s">
        <v>447</v>
      </c>
      <c r="C20" s="82" t="e">
        <f>IF(L20&gt;0,L20-SUM(K4:K20)-'11月'!K37,NA())</f>
        <v>#N/A</v>
      </c>
      <c r="D20" s="30" t="e">
        <f t="shared" si="0"/>
        <v>#N/A</v>
      </c>
      <c r="E20" s="31" t="e">
        <f t="shared" si="1"/>
        <v>#N/A</v>
      </c>
      <c r="F20" s="30" t="e">
        <f t="shared" si="2"/>
        <v>#N/A</v>
      </c>
      <c r="G20" s="31" t="e">
        <f t="shared" si="6"/>
        <v>#N/A</v>
      </c>
      <c r="H20" s="30" t="e">
        <f t="shared" si="3"/>
        <v>#N/A</v>
      </c>
      <c r="I20" s="31" t="e">
        <f t="shared" si="4"/>
        <v>#N/A</v>
      </c>
      <c r="J20" s="72"/>
      <c r="K20" s="79">
        <f>IFERROR(VLOOKUP(A20,入力シート!$A$14:$B$1048576,2,0),0)</f>
        <v>0</v>
      </c>
      <c r="L20" s="80" t="e">
        <f t="shared" si="5"/>
        <v>#N/A</v>
      </c>
      <c r="M20" s="34"/>
      <c r="N20" s="34"/>
      <c r="O20" s="34"/>
      <c r="P20" s="35"/>
      <c r="Q20" s="185">
        <f>米国株!E246</f>
        <v>0</v>
      </c>
    </row>
    <row r="21" spans="1:17" ht="15">
      <c r="A21" s="77">
        <v>46380</v>
      </c>
      <c r="B21" s="279" t="s">
        <v>314</v>
      </c>
      <c r="C21" s="82" t="e">
        <f>IF(L21&gt;0,L21-SUM(K4:K21)-'11月'!K37,NA())</f>
        <v>#N/A</v>
      </c>
      <c r="D21" s="30" t="e">
        <f t="shared" si="0"/>
        <v>#N/A</v>
      </c>
      <c r="E21" s="31" t="e">
        <f t="shared" si="1"/>
        <v>#N/A</v>
      </c>
      <c r="F21" s="30" t="e">
        <f>C21-$C$3</f>
        <v>#N/A</v>
      </c>
      <c r="G21" s="31" t="e">
        <f t="shared" si="6"/>
        <v>#N/A</v>
      </c>
      <c r="H21" s="30" t="e">
        <f t="shared" si="3"/>
        <v>#N/A</v>
      </c>
      <c r="I21" s="31" t="e">
        <f t="shared" si="4"/>
        <v>#N/A</v>
      </c>
      <c r="J21" s="72"/>
      <c r="K21" s="79">
        <f>IFERROR(VLOOKUP(A21,入力シート!$A$14:$B$1048576,2,0),0)</f>
        <v>0</v>
      </c>
      <c r="L21" s="80" t="e">
        <f t="shared" si="5"/>
        <v>#N/A</v>
      </c>
      <c r="M21" s="34"/>
      <c r="N21" s="34"/>
      <c r="O21" s="34"/>
      <c r="P21" s="35"/>
      <c r="Q21" s="185">
        <f>米国株!E247</f>
        <v>0</v>
      </c>
    </row>
    <row r="22" spans="1:17" ht="15">
      <c r="A22" s="77">
        <v>46381</v>
      </c>
      <c r="B22" s="279" t="s">
        <v>318</v>
      </c>
      <c r="C22" s="82" t="e">
        <f>IF(L22&gt;0,L22-SUM(K4:K22)-'11月'!K37,NA())</f>
        <v>#N/A</v>
      </c>
      <c r="D22" s="30" t="e">
        <f>C22-C21</f>
        <v>#N/A</v>
      </c>
      <c r="E22" s="31" t="e">
        <f>D22/C21</f>
        <v>#N/A</v>
      </c>
      <c r="F22" s="30" t="e">
        <f t="shared" si="2"/>
        <v>#N/A</v>
      </c>
      <c r="G22" s="31" t="e">
        <f t="shared" si="6"/>
        <v>#N/A</v>
      </c>
      <c r="H22" s="30" t="e">
        <f t="shared" si="3"/>
        <v>#N/A</v>
      </c>
      <c r="I22" s="31" t="e">
        <f>H22/$C$2</f>
        <v>#N/A</v>
      </c>
      <c r="J22" s="72"/>
      <c r="K22" s="79">
        <f>IFERROR(VLOOKUP(A22,入力シート!$A$14:$B$1048576,2,0),0)</f>
        <v>0</v>
      </c>
      <c r="L22" s="80" t="e">
        <f t="shared" si="5"/>
        <v>#N/A</v>
      </c>
      <c r="M22" s="34"/>
      <c r="N22" s="34"/>
      <c r="O22" s="34"/>
      <c r="P22" s="35"/>
      <c r="Q22" s="185">
        <f>米国株!E248</f>
        <v>0</v>
      </c>
    </row>
    <row r="23" spans="1:17" ht="15">
      <c r="A23" s="77">
        <v>46384</v>
      </c>
      <c r="B23" s="279" t="s">
        <v>755</v>
      </c>
      <c r="C23" s="82" t="e">
        <f>IF(L23&gt;0,L23-SUM(K4:K23)-'11月'!K37,NA())</f>
        <v>#N/A</v>
      </c>
      <c r="D23" s="30" t="e">
        <f>C23-C22</f>
        <v>#N/A</v>
      </c>
      <c r="E23" s="31" t="e">
        <f>D23/C22</f>
        <v>#N/A</v>
      </c>
      <c r="F23" s="30" t="e">
        <f t="shared" si="2"/>
        <v>#N/A</v>
      </c>
      <c r="G23" s="31" t="e">
        <f t="shared" si="6"/>
        <v>#N/A</v>
      </c>
      <c r="H23" s="30" t="e">
        <f t="shared" si="3"/>
        <v>#N/A</v>
      </c>
      <c r="I23" s="31" t="e">
        <f>H23/$C$2</f>
        <v>#N/A</v>
      </c>
      <c r="J23" s="72"/>
      <c r="K23" s="79">
        <f>IFERROR(VLOOKUP(A23,入力シート!$A$14:$B$1048576,2,0),0)</f>
        <v>0</v>
      </c>
      <c r="L23" s="80" t="e">
        <f t="shared" si="5"/>
        <v>#N/A</v>
      </c>
      <c r="M23" s="34"/>
      <c r="N23" s="34"/>
      <c r="O23" s="34"/>
      <c r="P23" s="35"/>
      <c r="Q23" s="185">
        <f>米国株!E249</f>
        <v>0</v>
      </c>
    </row>
    <row r="24" spans="1:17" ht="15">
      <c r="A24" s="77">
        <v>46385</v>
      </c>
      <c r="B24" s="279" t="s">
        <v>448</v>
      </c>
      <c r="C24" s="82" t="e">
        <f>IF(L24&gt;0,L24-SUM(K4:K24)-'11月'!K37,NA())</f>
        <v>#N/A</v>
      </c>
      <c r="D24" s="30" t="e">
        <f>C24-C23</f>
        <v>#N/A</v>
      </c>
      <c r="E24" s="31" t="e">
        <f>D24/C23</f>
        <v>#N/A</v>
      </c>
      <c r="F24" s="30" t="e">
        <f>C24-$C$3</f>
        <v>#N/A</v>
      </c>
      <c r="G24" s="31" t="e">
        <f>F24/$C$3</f>
        <v>#N/A</v>
      </c>
      <c r="H24" s="30" t="e">
        <f>C24-$C$2</f>
        <v>#N/A</v>
      </c>
      <c r="I24" s="31" t="e">
        <f>H24/$C$2</f>
        <v>#N/A</v>
      </c>
      <c r="J24" s="72"/>
      <c r="K24" s="79">
        <f>IFERROR(VLOOKUP(A24,入力シート!$A$14:$B$1048576,2,0),0)</f>
        <v>0</v>
      </c>
      <c r="L24" s="80" t="e">
        <f>IF(SUM(M24:Q24)&gt;0,SUM(M24:Q24),NA())</f>
        <v>#N/A</v>
      </c>
      <c r="M24" s="34"/>
      <c r="N24" s="34"/>
      <c r="O24" s="34"/>
      <c r="P24" s="35"/>
      <c r="Q24" s="185">
        <f>米国株!E250</f>
        <v>0</v>
      </c>
    </row>
    <row r="25" spans="1:17" ht="15">
      <c r="A25" s="77">
        <v>46386</v>
      </c>
      <c r="B25" s="279" t="s">
        <v>449</v>
      </c>
      <c r="C25" s="82" t="e">
        <f>IF(L25&gt;0,L25-SUM(K4:K25)-'11月'!K37,NA())</f>
        <v>#N/A</v>
      </c>
      <c r="D25" s="30" t="e">
        <f>C25-C24</f>
        <v>#N/A</v>
      </c>
      <c r="E25" s="31" t="e">
        <f>D25/C24</f>
        <v>#N/A</v>
      </c>
      <c r="F25" s="30" t="e">
        <f>C25-$C$3</f>
        <v>#N/A</v>
      </c>
      <c r="G25" s="31" t="e">
        <f>F25/$C$3</f>
        <v>#N/A</v>
      </c>
      <c r="H25" s="30" t="e">
        <f>C25-$C$2</f>
        <v>#N/A</v>
      </c>
      <c r="I25" s="31" t="e">
        <f>H25/$C$2</f>
        <v>#N/A</v>
      </c>
      <c r="J25" s="72"/>
      <c r="K25" s="83">
        <f>IFERROR(VLOOKUP(A25,入力シート!$A$14:$B$1048576,2,0),0)</f>
        <v>0</v>
      </c>
      <c r="L25" s="84" t="e">
        <f>IF(SUM(M25:Q25)&gt;0,SUM(M25:Q25),NA())</f>
        <v>#N/A</v>
      </c>
      <c r="M25" s="36"/>
      <c r="N25" s="36"/>
      <c r="O25" s="36"/>
      <c r="P25" s="37"/>
      <c r="Q25" s="185">
        <f>米国株!E251</f>
        <v>0</v>
      </c>
    </row>
    <row r="26" spans="1:17" ht="15" hidden="1">
      <c r="A26" s="77">
        <v>46361</v>
      </c>
      <c r="B26" s="135"/>
      <c r="C26" s="146" t="e">
        <f>C7</f>
        <v>#N/A</v>
      </c>
      <c r="D26" s="146" t="e">
        <f t="shared" ref="D26:I26" si="7">D7</f>
        <v>#N/A</v>
      </c>
      <c r="E26" s="146" t="e">
        <f t="shared" si="7"/>
        <v>#N/A</v>
      </c>
      <c r="F26" s="146" t="e">
        <f t="shared" si="7"/>
        <v>#N/A</v>
      </c>
      <c r="G26" s="146" t="e">
        <f t="shared" si="7"/>
        <v>#N/A</v>
      </c>
      <c r="H26" s="146" t="e">
        <f t="shared" si="7"/>
        <v>#N/A</v>
      </c>
      <c r="I26" s="146" t="e">
        <f t="shared" si="7"/>
        <v>#N/A</v>
      </c>
      <c r="J26" s="72"/>
      <c r="K26" s="79"/>
      <c r="L26" s="146" t="e">
        <f>L7</f>
        <v>#N/A</v>
      </c>
      <c r="M26" s="34"/>
      <c r="N26" s="34"/>
      <c r="O26" s="34"/>
      <c r="P26" s="35"/>
      <c r="Q26" s="187"/>
    </row>
    <row r="27" spans="1:17" ht="15" hidden="1">
      <c r="A27" s="77">
        <v>46362</v>
      </c>
      <c r="B27" s="135"/>
      <c r="C27" s="146" t="e">
        <f>C26</f>
        <v>#N/A</v>
      </c>
      <c r="D27" s="146" t="e">
        <f t="shared" ref="D27:I27" si="8">D26</f>
        <v>#N/A</v>
      </c>
      <c r="E27" s="146" t="e">
        <f t="shared" si="8"/>
        <v>#N/A</v>
      </c>
      <c r="F27" s="146" t="e">
        <f t="shared" si="8"/>
        <v>#N/A</v>
      </c>
      <c r="G27" s="146" t="e">
        <f t="shared" si="8"/>
        <v>#N/A</v>
      </c>
      <c r="H27" s="146" t="e">
        <f t="shared" si="8"/>
        <v>#N/A</v>
      </c>
      <c r="I27" s="146" t="e">
        <f t="shared" si="8"/>
        <v>#N/A</v>
      </c>
      <c r="J27" s="72"/>
      <c r="K27" s="79"/>
      <c r="L27" s="146" t="e">
        <f>L26</f>
        <v>#N/A</v>
      </c>
      <c r="M27" s="34"/>
      <c r="N27" s="34"/>
      <c r="O27" s="34"/>
      <c r="P27" s="35"/>
      <c r="Q27" s="187"/>
    </row>
    <row r="28" spans="1:17" ht="15" hidden="1">
      <c r="A28" s="77">
        <v>46368</v>
      </c>
      <c r="B28" s="135"/>
      <c r="C28" s="146" t="e">
        <f>C12</f>
        <v>#N/A</v>
      </c>
      <c r="D28" s="146" t="e">
        <f t="shared" ref="D28:I28" si="9">D12</f>
        <v>#N/A</v>
      </c>
      <c r="E28" s="146" t="e">
        <f t="shared" si="9"/>
        <v>#N/A</v>
      </c>
      <c r="F28" s="146" t="e">
        <f t="shared" si="9"/>
        <v>#N/A</v>
      </c>
      <c r="G28" s="146" t="e">
        <f t="shared" si="9"/>
        <v>#N/A</v>
      </c>
      <c r="H28" s="146" t="e">
        <f t="shared" si="9"/>
        <v>#N/A</v>
      </c>
      <c r="I28" s="146" t="e">
        <f t="shared" si="9"/>
        <v>#N/A</v>
      </c>
      <c r="J28" s="72"/>
      <c r="K28" s="79"/>
      <c r="L28" s="146" t="e">
        <f>L12</f>
        <v>#N/A</v>
      </c>
      <c r="M28" s="34"/>
      <c r="N28" s="34"/>
      <c r="O28" s="34"/>
      <c r="P28" s="35"/>
      <c r="Q28" s="187"/>
    </row>
    <row r="29" spans="1:17" ht="15" hidden="1">
      <c r="A29" s="77">
        <v>46369</v>
      </c>
      <c r="B29" s="135"/>
      <c r="C29" s="146" t="e">
        <f>C28</f>
        <v>#N/A</v>
      </c>
      <c r="D29" s="146" t="e">
        <f t="shared" ref="D29:I29" si="10">D28</f>
        <v>#N/A</v>
      </c>
      <c r="E29" s="146" t="e">
        <f t="shared" si="10"/>
        <v>#N/A</v>
      </c>
      <c r="F29" s="146" t="e">
        <f t="shared" si="10"/>
        <v>#N/A</v>
      </c>
      <c r="G29" s="146" t="e">
        <f t="shared" si="10"/>
        <v>#N/A</v>
      </c>
      <c r="H29" s="146" t="e">
        <f t="shared" si="10"/>
        <v>#N/A</v>
      </c>
      <c r="I29" s="146" t="e">
        <f t="shared" si="10"/>
        <v>#N/A</v>
      </c>
      <c r="J29" s="72"/>
      <c r="K29" s="79"/>
      <c r="L29" s="146" t="e">
        <f>L28</f>
        <v>#N/A</v>
      </c>
      <c r="M29" s="34"/>
      <c r="N29" s="34"/>
      <c r="O29" s="34"/>
      <c r="P29" s="35"/>
      <c r="Q29" s="187"/>
    </row>
    <row r="30" spans="1:17" ht="15" hidden="1">
      <c r="A30" s="77">
        <v>46375</v>
      </c>
      <c r="B30" s="135"/>
      <c r="C30" s="146" t="e">
        <f>C17</f>
        <v>#N/A</v>
      </c>
      <c r="D30" s="146" t="e">
        <f t="shared" ref="D30:I30" si="11">D17</f>
        <v>#N/A</v>
      </c>
      <c r="E30" s="146" t="e">
        <f t="shared" si="11"/>
        <v>#N/A</v>
      </c>
      <c r="F30" s="146" t="e">
        <f t="shared" si="11"/>
        <v>#N/A</v>
      </c>
      <c r="G30" s="146" t="e">
        <f t="shared" si="11"/>
        <v>#N/A</v>
      </c>
      <c r="H30" s="146" t="e">
        <f t="shared" si="11"/>
        <v>#N/A</v>
      </c>
      <c r="I30" s="146" t="e">
        <f t="shared" si="11"/>
        <v>#N/A</v>
      </c>
      <c r="J30" s="72"/>
      <c r="K30" s="79"/>
      <c r="L30" s="146" t="e">
        <f>L17</f>
        <v>#N/A</v>
      </c>
      <c r="M30" s="34"/>
      <c r="N30" s="34"/>
      <c r="O30" s="34"/>
      <c r="P30" s="35"/>
      <c r="Q30" s="187"/>
    </row>
    <row r="31" spans="1:17" ht="15" hidden="1">
      <c r="A31" s="77">
        <v>46376</v>
      </c>
      <c r="B31" s="135"/>
      <c r="C31" s="146" t="e">
        <f>C30</f>
        <v>#N/A</v>
      </c>
      <c r="D31" s="146" t="e">
        <f t="shared" ref="D31:I31" si="12">D30</f>
        <v>#N/A</v>
      </c>
      <c r="E31" s="146" t="e">
        <f t="shared" si="12"/>
        <v>#N/A</v>
      </c>
      <c r="F31" s="146" t="e">
        <f t="shared" si="12"/>
        <v>#N/A</v>
      </c>
      <c r="G31" s="146" t="e">
        <f t="shared" si="12"/>
        <v>#N/A</v>
      </c>
      <c r="H31" s="146" t="e">
        <f t="shared" si="12"/>
        <v>#N/A</v>
      </c>
      <c r="I31" s="146" t="e">
        <f t="shared" si="12"/>
        <v>#N/A</v>
      </c>
      <c r="J31" s="72"/>
      <c r="K31" s="79"/>
      <c r="L31" s="146" t="e">
        <f>L30</f>
        <v>#N/A</v>
      </c>
      <c r="M31" s="34"/>
      <c r="N31" s="34"/>
      <c r="O31" s="34"/>
      <c r="P31" s="35"/>
      <c r="Q31" s="187"/>
    </row>
    <row r="32" spans="1:17" ht="15" hidden="1">
      <c r="A32" s="77">
        <v>46382</v>
      </c>
      <c r="B32" s="135"/>
      <c r="C32" s="146" t="e">
        <f>C22</f>
        <v>#N/A</v>
      </c>
      <c r="D32" s="146" t="e">
        <f t="shared" ref="D32:I32" si="13">D22</f>
        <v>#N/A</v>
      </c>
      <c r="E32" s="146" t="e">
        <f t="shared" si="13"/>
        <v>#N/A</v>
      </c>
      <c r="F32" s="146" t="e">
        <f t="shared" si="13"/>
        <v>#N/A</v>
      </c>
      <c r="G32" s="146" t="e">
        <f t="shared" si="13"/>
        <v>#N/A</v>
      </c>
      <c r="H32" s="146" t="e">
        <f t="shared" si="13"/>
        <v>#N/A</v>
      </c>
      <c r="I32" s="146" t="e">
        <f t="shared" si="13"/>
        <v>#N/A</v>
      </c>
      <c r="J32" s="72"/>
      <c r="K32" s="79"/>
      <c r="L32" s="146" t="e">
        <f>L22</f>
        <v>#N/A</v>
      </c>
      <c r="M32" s="34"/>
      <c r="N32" s="34"/>
      <c r="O32" s="34"/>
      <c r="P32" s="35"/>
      <c r="Q32" s="187"/>
    </row>
    <row r="33" spans="1:24" ht="15" hidden="1">
      <c r="A33" s="77">
        <v>46383</v>
      </c>
      <c r="B33" s="135"/>
      <c r="C33" s="146" t="e">
        <f>C32</f>
        <v>#N/A</v>
      </c>
      <c r="D33" s="146" t="e">
        <f t="shared" ref="D33:I33" si="14">D32</f>
        <v>#N/A</v>
      </c>
      <c r="E33" s="146" t="e">
        <f t="shared" si="14"/>
        <v>#N/A</v>
      </c>
      <c r="F33" s="146" t="e">
        <f t="shared" si="14"/>
        <v>#N/A</v>
      </c>
      <c r="G33" s="146" t="e">
        <f t="shared" si="14"/>
        <v>#N/A</v>
      </c>
      <c r="H33" s="146" t="e">
        <f t="shared" si="14"/>
        <v>#N/A</v>
      </c>
      <c r="I33" s="146" t="e">
        <f t="shared" si="14"/>
        <v>#N/A</v>
      </c>
      <c r="J33" s="72"/>
      <c r="K33" s="79"/>
      <c r="L33" s="146" t="e">
        <f>L32</f>
        <v>#N/A</v>
      </c>
      <c r="M33" s="34"/>
      <c r="N33" s="34"/>
      <c r="O33" s="34"/>
      <c r="P33" s="35"/>
      <c r="Q33" s="187"/>
    </row>
    <row r="34" spans="1:24" ht="15" hidden="1">
      <c r="A34" s="77">
        <v>46387</v>
      </c>
      <c r="B34" s="135"/>
      <c r="C34" s="146" t="e">
        <f>C25</f>
        <v>#N/A</v>
      </c>
      <c r="D34" s="146" t="e">
        <f t="shared" ref="D34:I34" si="15">D25</f>
        <v>#N/A</v>
      </c>
      <c r="E34" s="146" t="e">
        <f t="shared" si="15"/>
        <v>#N/A</v>
      </c>
      <c r="F34" s="146" t="e">
        <f t="shared" si="15"/>
        <v>#N/A</v>
      </c>
      <c r="G34" s="146" t="e">
        <f t="shared" si="15"/>
        <v>#N/A</v>
      </c>
      <c r="H34" s="146" t="e">
        <f t="shared" si="15"/>
        <v>#N/A</v>
      </c>
      <c r="I34" s="146" t="e">
        <f t="shared" si="15"/>
        <v>#N/A</v>
      </c>
      <c r="J34" s="72"/>
      <c r="K34" s="79"/>
      <c r="L34" s="146" t="e">
        <f>L25</f>
        <v>#N/A</v>
      </c>
      <c r="M34" s="34"/>
      <c r="N34" s="34"/>
      <c r="O34" s="34"/>
      <c r="P34" s="35"/>
      <c r="Q34" s="187"/>
    </row>
    <row r="35" spans="1:24" ht="20.25" customHeight="1" thickBot="1">
      <c r="A35" s="77"/>
      <c r="B35" s="85"/>
      <c r="C35" s="80"/>
      <c r="D35" s="17"/>
      <c r="E35" s="23"/>
      <c r="F35" s="17"/>
      <c r="G35" s="23"/>
      <c r="H35" s="17"/>
      <c r="I35" s="23"/>
      <c r="J35" s="72"/>
      <c r="K35" s="80"/>
      <c r="L35" s="80"/>
      <c r="M35" s="86"/>
      <c r="N35" s="86"/>
      <c r="O35" s="86"/>
      <c r="P35" s="86"/>
      <c r="Q35" s="86"/>
    </row>
    <row r="36" spans="1:24" ht="16.8" thickBot="1">
      <c r="A36" s="77"/>
      <c r="B36" s="85"/>
      <c r="C36" s="80"/>
      <c r="D36" s="17"/>
      <c r="E36" s="23"/>
      <c r="F36" s="17"/>
      <c r="G36" s="23"/>
      <c r="H36" s="17"/>
      <c r="I36" s="23"/>
      <c r="J36" s="72"/>
      <c r="K36" s="80"/>
      <c r="L36" s="302" t="s">
        <v>743</v>
      </c>
      <c r="M36" s="303"/>
      <c r="N36" s="300">
        <f>K37</f>
        <v>0</v>
      </c>
      <c r="O36" s="301"/>
      <c r="P36" s="86"/>
      <c r="Q36" s="86"/>
    </row>
    <row r="37" spans="1:24">
      <c r="A37" s="87"/>
      <c r="B37" s="88"/>
      <c r="C37" s="89"/>
      <c r="D37" s="1"/>
      <c r="E37" s="2"/>
      <c r="F37" s="1"/>
      <c r="G37" s="1"/>
      <c r="H37" s="88"/>
      <c r="K37" s="143">
        <f>SUM(K4:K36)+'11月'!K37</f>
        <v>0</v>
      </c>
      <c r="L37" s="38"/>
      <c r="M37" s="38"/>
      <c r="N37" s="38"/>
      <c r="O37" s="38"/>
      <c r="P37" s="38"/>
      <c r="Q37" s="38"/>
    </row>
    <row r="38" spans="1:24">
      <c r="A38" s="87"/>
      <c r="B38" s="88"/>
      <c r="C38" s="107" t="s">
        <v>125</v>
      </c>
      <c r="D38" s="108"/>
      <c r="E38" s="104"/>
      <c r="F38" s="103"/>
      <c r="G38" s="191">
        <f ca="1">TODAY()</f>
        <v>46026</v>
      </c>
      <c r="H38" s="110"/>
      <c r="I38" s="111"/>
      <c r="J38" s="111"/>
      <c r="L38" s="107" t="s">
        <v>123</v>
      </c>
      <c r="M38" s="38"/>
      <c r="N38" s="38"/>
      <c r="O38" s="38"/>
      <c r="P38" s="38"/>
      <c r="Q38" s="38"/>
    </row>
    <row r="39" spans="1:24" ht="17.399999999999999">
      <c r="A39" s="87"/>
      <c r="C39" s="38"/>
      <c r="D39" s="40" t="s">
        <v>1</v>
      </c>
      <c r="E39" s="293">
        <f ca="1">IF(G38&gt;DATE(2026,12,31),DATE(2026,12,31),TODAY())</f>
        <v>46026</v>
      </c>
      <c r="F39" s="293"/>
      <c r="G39" s="293"/>
      <c r="L39" s="38"/>
      <c r="M39" s="38"/>
      <c r="N39" s="38"/>
      <c r="O39" s="38"/>
      <c r="P39" s="38"/>
      <c r="Q39" s="38"/>
    </row>
    <row r="40" spans="1:24" ht="14.1" thickBot="1">
      <c r="B40" s="53"/>
      <c r="C40" s="90"/>
      <c r="K40" s="53"/>
      <c r="L40" s="90"/>
    </row>
    <row r="41" spans="1:24" ht="14.25" customHeight="1">
      <c r="B41" s="53"/>
      <c r="C41" s="296" t="s">
        <v>744</v>
      </c>
      <c r="D41" s="297"/>
      <c r="E41" s="297"/>
      <c r="F41" s="297"/>
      <c r="G41" s="158"/>
      <c r="H41" s="159"/>
      <c r="I41" s="160"/>
      <c r="J41" s="41"/>
      <c r="K41" s="53"/>
      <c r="L41" s="39"/>
      <c r="M41" s="39"/>
      <c r="N41" s="59"/>
      <c r="O41" s="39"/>
      <c r="P41" s="39"/>
      <c r="Q41" s="39"/>
      <c r="R41" s="182"/>
      <c r="S41" s="41"/>
    </row>
    <row r="42" spans="1:24" ht="14.25" customHeight="1">
      <c r="B42" s="53"/>
      <c r="C42" s="298"/>
      <c r="D42" s="299"/>
      <c r="E42" s="299"/>
      <c r="F42" s="299"/>
      <c r="G42" s="162"/>
      <c r="H42" s="163"/>
      <c r="I42" s="164"/>
      <c r="J42" s="41"/>
      <c r="K42" s="53"/>
      <c r="L42" s="39"/>
      <c r="M42" s="39"/>
      <c r="N42" s="59"/>
      <c r="O42" s="39"/>
      <c r="P42" s="39"/>
      <c r="Q42" s="39"/>
      <c r="R42" s="182"/>
      <c r="S42" s="41"/>
      <c r="T42" s="88"/>
      <c r="U42" s="88"/>
      <c r="V42" s="88"/>
      <c r="W42" s="88"/>
      <c r="X42" s="88"/>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104"/>
      <c r="O56" s="103"/>
      <c r="P56" s="191">
        <f ca="1">TODAY()</f>
        <v>46026</v>
      </c>
      <c r="Q56" s="39"/>
      <c r="R56" s="182"/>
      <c r="S56" s="41"/>
    </row>
    <row r="57" spans="3:21" ht="17.399999999999999">
      <c r="C57" s="165"/>
      <c r="D57" s="162"/>
      <c r="E57" s="161"/>
      <c r="F57" s="162"/>
      <c r="G57" s="162"/>
      <c r="H57" s="163"/>
      <c r="I57" s="164"/>
      <c r="J57" s="41"/>
      <c r="L57" s="39"/>
      <c r="M57" s="40" t="s">
        <v>1</v>
      </c>
      <c r="N57" s="293">
        <f ca="1">IF(P56&gt;DATE(2026,12,31),DATE(2026,12,31),TODAY())</f>
        <v>46026</v>
      </c>
      <c r="O57" s="293"/>
      <c r="P57" s="293"/>
      <c r="Q57" s="41"/>
      <c r="R57" s="182"/>
      <c r="S57" s="41"/>
    </row>
    <row r="58" spans="3:21" ht="36.9" thickBot="1">
      <c r="C58" s="165"/>
      <c r="D58" s="289" t="s">
        <v>5</v>
      </c>
      <c r="E58" s="290"/>
      <c r="F58" s="304" t="e">
        <f ca="1">VLOOKUP($E$39,$A$4:$H$38,3,0)</f>
        <v>#N/A</v>
      </c>
      <c r="G58" s="305"/>
      <c r="H58" s="305"/>
      <c r="I58" s="306"/>
      <c r="J58" s="41"/>
      <c r="L58" s="39"/>
      <c r="M58" s="40" t="s">
        <v>5</v>
      </c>
      <c r="N58" s="310" t="e">
        <f ca="1">VLOOKUP($N$57,$A$4:$L$39,12,0)</f>
        <v>#N/A</v>
      </c>
      <c r="O58" s="310"/>
      <c r="P58" s="310"/>
      <c r="Q58" s="41"/>
      <c r="R58" s="182"/>
      <c r="S58" s="41"/>
    </row>
    <row r="59" spans="3:21" ht="17.399999999999999">
      <c r="C59" s="166"/>
      <c r="D59" s="287" t="s">
        <v>147</v>
      </c>
      <c r="E59" s="288"/>
      <c r="F59" s="153"/>
      <c r="G59" s="294" t="e">
        <f ca="1">VLOOKUP($E$39,$A$4:$H$38,4,0)</f>
        <v>#N/A</v>
      </c>
      <c r="H59" s="294"/>
      <c r="I59" s="167" t="e">
        <f ca="1">VLOOKUP($E$39,$A$4:$H$38,5,0)</f>
        <v>#N/A</v>
      </c>
      <c r="J59" s="41"/>
      <c r="L59" s="39"/>
      <c r="M59" s="39"/>
      <c r="N59" s="39"/>
      <c r="O59" s="39"/>
      <c r="P59" s="39"/>
      <c r="Q59" s="39"/>
      <c r="R59" s="182"/>
      <c r="S59" s="41"/>
    </row>
    <row r="60" spans="3:21" ht="17.399999999999999">
      <c r="C60" s="165"/>
      <c r="D60" s="289" t="s">
        <v>69</v>
      </c>
      <c r="E60" s="290"/>
      <c r="F60" s="151"/>
      <c r="G60" s="295" t="e">
        <f ca="1">VLOOKUP($E$39,$A$4:$H$38,6,0)</f>
        <v>#N/A</v>
      </c>
      <c r="H60" s="295"/>
      <c r="I60" s="168" t="e">
        <f ca="1">VLOOKUP($E$39,$A$4:$H$38,7,0)</f>
        <v>#N/A</v>
      </c>
      <c r="J60" s="41"/>
      <c r="L60" s="39"/>
      <c r="M60" s="39"/>
      <c r="N60" s="39"/>
      <c r="O60" s="39"/>
      <c r="P60" s="39"/>
      <c r="Q60" s="39"/>
      <c r="R60" s="182"/>
      <c r="S60" s="41"/>
    </row>
    <row r="61" spans="3:21" ht="17.399999999999999">
      <c r="C61" s="165"/>
      <c r="D61" s="289" t="s">
        <v>70</v>
      </c>
      <c r="E61" s="290"/>
      <c r="F61" s="151"/>
      <c r="G61" s="295" t="e">
        <f ca="1">VLOOKUP($E$39,$A$4:$H$38,8,0)</f>
        <v>#N/A</v>
      </c>
      <c r="H61" s="295"/>
      <c r="I61" s="168" t="e">
        <f ca="1">VLOOKUP($E$39,$A$4:$I$38,9,0)</f>
        <v>#N/A</v>
      </c>
      <c r="J61" s="51"/>
      <c r="L61" s="39"/>
      <c r="M61" s="39"/>
      <c r="N61" s="39"/>
      <c r="O61" s="39"/>
      <c r="P61" s="39"/>
      <c r="Q61" s="39"/>
      <c r="R61" s="182"/>
      <c r="S61" s="51"/>
    </row>
    <row r="62" spans="3:21" ht="5.25" customHeight="1" thickBot="1">
      <c r="C62" s="169"/>
      <c r="D62" s="170"/>
      <c r="E62" s="171"/>
      <c r="F62" s="172"/>
      <c r="G62" s="172"/>
      <c r="H62" s="173"/>
      <c r="I62" s="174"/>
      <c r="J62" s="51"/>
      <c r="L62" s="39"/>
      <c r="M62" s="43"/>
      <c r="N62" s="44"/>
      <c r="O62" s="39"/>
      <c r="P62" s="39"/>
      <c r="Q62" s="39"/>
      <c r="R62" s="182"/>
      <c r="S62" s="51"/>
    </row>
    <row r="63" spans="3:21">
      <c r="D63" s="46"/>
      <c r="E63" s="47"/>
      <c r="H63" s="52"/>
      <c r="I63" s="52"/>
      <c r="J63" s="53"/>
      <c r="M63" s="46"/>
      <c r="N63" s="47"/>
      <c r="R63" s="183"/>
      <c r="S63" s="53"/>
      <c r="U63" s="54"/>
    </row>
    <row r="65" spans="2:17">
      <c r="L65" s="38"/>
      <c r="M65" s="38"/>
      <c r="N65" s="38"/>
      <c r="O65" s="38"/>
      <c r="P65" s="38"/>
      <c r="Q65" s="38"/>
    </row>
    <row r="66" spans="2:17">
      <c r="C66" s="55" t="s">
        <v>20</v>
      </c>
      <c r="L66" s="38"/>
      <c r="M66" s="38"/>
      <c r="N66" s="38"/>
      <c r="O66" s="38"/>
      <c r="P66" s="38"/>
      <c r="Q66" s="38"/>
    </row>
    <row r="67" spans="2:17">
      <c r="C67" s="56" t="s">
        <v>21</v>
      </c>
      <c r="L67" s="38"/>
      <c r="M67" s="38"/>
      <c r="N67" s="38"/>
      <c r="O67" s="38"/>
      <c r="P67" s="38"/>
      <c r="Q67" s="38"/>
    </row>
    <row r="68" spans="2:17">
      <c r="C68" s="57" t="s">
        <v>49</v>
      </c>
      <c r="L68" s="38"/>
      <c r="M68" s="38"/>
      <c r="N68" s="38"/>
      <c r="O68" s="38"/>
      <c r="P68" s="38"/>
      <c r="Q68" s="38"/>
    </row>
    <row r="69" spans="2:17">
      <c r="C69" s="57" t="s">
        <v>50</v>
      </c>
      <c r="E69" s="104"/>
      <c r="F69" s="103"/>
      <c r="G69" s="191">
        <f ca="1">TODAY()</f>
        <v>46026</v>
      </c>
      <c r="L69" s="38"/>
      <c r="M69" s="38"/>
      <c r="N69" s="38"/>
      <c r="O69" s="38"/>
      <c r="P69" s="38"/>
      <c r="Q69" s="38"/>
    </row>
    <row r="70" spans="2:17" ht="17.399999999999999">
      <c r="C70" s="39"/>
      <c r="D70" s="40" t="s">
        <v>1</v>
      </c>
      <c r="E70" s="293">
        <f ca="1">IF(G69&gt;DATE(2026,12,31),DATE(2026,12,31),TODAY())</f>
        <v>46026</v>
      </c>
      <c r="F70" s="293"/>
      <c r="G70" s="293"/>
      <c r="H70" s="41"/>
      <c r="I70" s="41"/>
      <c r="L70" s="38"/>
      <c r="M70" s="38"/>
      <c r="N70" s="38"/>
      <c r="O70" s="38"/>
      <c r="P70" s="38"/>
      <c r="Q70" s="38"/>
    </row>
    <row r="71" spans="2:17" ht="14.1" thickBot="1">
      <c r="B71" s="49"/>
      <c r="C71" s="58"/>
      <c r="L71" s="38"/>
      <c r="M71" s="38"/>
      <c r="N71" s="38"/>
      <c r="O71" s="38"/>
      <c r="P71" s="38"/>
      <c r="Q71" s="38"/>
    </row>
    <row r="72" spans="2:17" ht="14.25" customHeight="1">
      <c r="B72" s="49"/>
      <c r="C72" s="296" t="s">
        <v>744</v>
      </c>
      <c r="D72" s="297"/>
      <c r="E72" s="297"/>
      <c r="F72" s="297"/>
      <c r="G72" s="158"/>
      <c r="H72" s="159"/>
      <c r="I72" s="160"/>
      <c r="L72" s="38"/>
      <c r="M72" s="38"/>
      <c r="N72" s="38"/>
      <c r="O72" s="38"/>
      <c r="P72" s="38"/>
      <c r="Q72" s="38"/>
    </row>
    <row r="73" spans="2:17" ht="14.25" customHeight="1">
      <c r="B73" s="49"/>
      <c r="C73" s="298"/>
      <c r="D73" s="299"/>
      <c r="E73" s="299"/>
      <c r="F73" s="299"/>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4.1" thickBot="1">
      <c r="C87" s="165"/>
      <c r="D87" s="162"/>
      <c r="E87" s="161"/>
      <c r="F87" s="162"/>
      <c r="G87" s="162"/>
      <c r="H87" s="163"/>
      <c r="I87" s="164"/>
      <c r="L87" s="38"/>
      <c r="M87" s="38"/>
      <c r="N87" s="38"/>
      <c r="O87" s="38"/>
      <c r="P87" s="38"/>
      <c r="Q87" s="38"/>
    </row>
    <row r="88" spans="3:17" ht="17.399999999999999">
      <c r="C88" s="166"/>
      <c r="D88" s="287" t="s">
        <v>147</v>
      </c>
      <c r="E88" s="288"/>
      <c r="F88" s="153"/>
      <c r="G88" s="153"/>
      <c r="H88" s="154" t="e">
        <f ca="1">VLOOKUP($E$70,$A$4:$H$40,5,0)</f>
        <v>#N/A</v>
      </c>
      <c r="I88" s="167"/>
      <c r="L88" s="38"/>
      <c r="M88" s="38"/>
      <c r="N88" s="38"/>
      <c r="O88" s="38"/>
      <c r="P88" s="38"/>
      <c r="Q88" s="38"/>
    </row>
    <row r="89" spans="3:17" ht="17.399999999999999">
      <c r="C89" s="165"/>
      <c r="D89" s="179" t="s">
        <v>69</v>
      </c>
      <c r="E89" s="180"/>
      <c r="F89" s="151"/>
      <c r="G89" s="151"/>
      <c r="H89" s="152" t="e">
        <f ca="1">VLOOKUP($E$70,$A$4:$H$40,7,0)</f>
        <v>#N/A</v>
      </c>
      <c r="I89" s="168"/>
      <c r="J89" s="41"/>
      <c r="L89" s="38"/>
      <c r="M89" s="38"/>
      <c r="N89" s="38"/>
      <c r="O89" s="38"/>
      <c r="P89" s="38"/>
      <c r="Q89" s="38"/>
    </row>
    <row r="90" spans="3:17" ht="17.399999999999999">
      <c r="C90" s="165"/>
      <c r="D90" s="179" t="s">
        <v>70</v>
      </c>
      <c r="E90" s="180"/>
      <c r="F90" s="151"/>
      <c r="G90" s="151"/>
      <c r="H90" s="152" t="e">
        <f ca="1">VLOOKUP($E$70,$A$4:$I$40,9,0)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RwnjwnkJZJrO0mI1YoF9NxSG/D9RxM6/qx+uE1+LdGhAgsEGwdrZeKHIQmukHSrOqqm5z01JBOJlHPx29K4pkQ==" saltValue="sW/d5KTOGFTEE5fT/HgIkw==" spinCount="100000" sheet="1" objects="1" scenarios="1"/>
  <mergeCells count="18">
    <mergeCell ref="B1:C1"/>
    <mergeCell ref="N57:P57"/>
    <mergeCell ref="N58:P58"/>
    <mergeCell ref="N36:O36"/>
    <mergeCell ref="L36:M36"/>
    <mergeCell ref="D58:E58"/>
    <mergeCell ref="D88:E88"/>
    <mergeCell ref="D61:E61"/>
    <mergeCell ref="G61:H61"/>
    <mergeCell ref="E39:G39"/>
    <mergeCell ref="E70:G70"/>
    <mergeCell ref="F58:I58"/>
    <mergeCell ref="D59:E59"/>
    <mergeCell ref="G59:H59"/>
    <mergeCell ref="D60:E60"/>
    <mergeCell ref="G60:H60"/>
    <mergeCell ref="C41:F42"/>
    <mergeCell ref="C72:F73"/>
  </mergeCells>
  <phoneticPr fontId="1"/>
  <conditionalFormatting sqref="C3">
    <cfRule type="expression" dxfId="132" priority="142">
      <formula>$C$3&gt;0</formula>
    </cfRule>
  </conditionalFormatting>
  <conditionalFormatting sqref="C35:C38">
    <cfRule type="containsErrors" dxfId="131" priority="154">
      <formula>ISERROR(C35)</formula>
    </cfRule>
  </conditionalFormatting>
  <conditionalFormatting sqref="C22:F23">
    <cfRule type="containsErrors" dxfId="130" priority="341">
      <formula>ISERROR(C22)</formula>
    </cfRule>
  </conditionalFormatting>
  <conditionalFormatting sqref="C4:I23">
    <cfRule type="containsErrors" dxfId="129" priority="311">
      <formula>ISERROR(C4)</formula>
    </cfRule>
  </conditionalFormatting>
  <conditionalFormatting sqref="C24:I25">
    <cfRule type="containsErrors" dxfId="128" priority="6">
      <formula>ISERROR(C24)</formula>
    </cfRule>
  </conditionalFormatting>
  <conditionalFormatting sqref="C26:I34">
    <cfRule type="containsErrors" dxfId="127" priority="56">
      <formula>ISERROR(C26)</formula>
    </cfRule>
    <cfRule type="containsErrors" dxfId="126" priority="63">
      <formula>ISERROR(C26)</formula>
    </cfRule>
    <cfRule type="containsErrors" dxfId="125" priority="50">
      <formula>ISERROR(C26)</formula>
    </cfRule>
    <cfRule type="containsErrors" dxfId="124" priority="41">
      <formula>ISERROR(C26)</formula>
    </cfRule>
    <cfRule type="containsErrors" dxfId="123" priority="43">
      <formula>ISERROR(C26)</formula>
    </cfRule>
  </conditionalFormatting>
  <conditionalFormatting sqref="D3">
    <cfRule type="expression" dxfId="122" priority="308">
      <formula>$C$3&gt;0</formula>
    </cfRule>
  </conditionalFormatting>
  <conditionalFormatting sqref="D26:D36">
    <cfRule type="containsErrors" dxfId="121" priority="49">
      <formula>ISERROR(D26)</formula>
    </cfRule>
  </conditionalFormatting>
  <conditionalFormatting sqref="D37:D38">
    <cfRule type="expression" dxfId="120" priority="347">
      <formula>D37*-1=#REF!</formula>
    </cfRule>
  </conditionalFormatting>
  <conditionalFormatting sqref="D37:G38">
    <cfRule type="containsErrors" dxfId="119" priority="102">
      <formula>ISERROR(D37)</formula>
    </cfRule>
  </conditionalFormatting>
  <conditionalFormatting sqref="E5:E7">
    <cfRule type="expression" dxfId="118" priority="320">
      <formula>$F5*-1=$C$3</formula>
    </cfRule>
  </conditionalFormatting>
  <conditionalFormatting sqref="E8:E22 E22:F23 E24:I24 G8:G23 I8:I23 E35:I36 H22:H23 E37:G38 N56:P56 E69:G69">
    <cfRule type="expression" dxfId="117" priority="343">
      <formula>$F8*-1=$C$3</formula>
    </cfRule>
  </conditionalFormatting>
  <conditionalFormatting sqref="E22:E25">
    <cfRule type="cellIs" dxfId="116" priority="335" operator="lessThan">
      <formula>0</formula>
    </cfRule>
  </conditionalFormatting>
  <conditionalFormatting sqref="E26:E34 G26:G34 I26:I34">
    <cfRule type="expression" dxfId="115" priority="62">
      <formula>$F26*-1=$C$3</formula>
    </cfRule>
  </conditionalFormatting>
  <conditionalFormatting sqref="E26:E34">
    <cfRule type="cellIs" dxfId="114" priority="48" operator="lessThan">
      <formula>0</formula>
    </cfRule>
    <cfRule type="containsErrors" dxfId="113" priority="38">
      <formula>ISERROR(E26)</formula>
    </cfRule>
    <cfRule type="containsErrors" dxfId="112" priority="39">
      <formula>ISERROR(E26)</formula>
    </cfRule>
    <cfRule type="cellIs" dxfId="111" priority="40" operator="lessThan">
      <formula>0</formula>
    </cfRule>
    <cfRule type="cellIs" dxfId="110" priority="55" operator="lessThan">
      <formula>0</formula>
    </cfRule>
  </conditionalFormatting>
  <conditionalFormatting sqref="E69:G69">
    <cfRule type="containsErrors" dxfId="109" priority="100">
      <formula>ISERROR(E69)</formula>
    </cfRule>
  </conditionalFormatting>
  <conditionalFormatting sqref="E25:I25">
    <cfRule type="expression" dxfId="108" priority="9">
      <formula>$F25*-1=$C$3</formula>
    </cfRule>
  </conditionalFormatting>
  <conditionalFormatting sqref="E35:I36">
    <cfRule type="containsErrors" dxfId="107" priority="301">
      <formula>ISERROR(E35)</formula>
    </cfRule>
  </conditionalFormatting>
  <conditionalFormatting sqref="F58">
    <cfRule type="containsErrors" dxfId="106" priority="116">
      <formula>ISERROR(F58)</formula>
    </cfRule>
  </conditionalFormatting>
  <conditionalFormatting sqref="F4:G25">
    <cfRule type="expression" dxfId="105" priority="7">
      <formula>$C$3=0</formula>
    </cfRule>
  </conditionalFormatting>
  <conditionalFormatting sqref="F26:G34">
    <cfRule type="containsErrors" dxfId="104" priority="54">
      <formula>ISERROR(F26)</formula>
    </cfRule>
  </conditionalFormatting>
  <conditionalFormatting sqref="F35:G36">
    <cfRule type="expression" dxfId="103" priority="252">
      <formula>$C$3=0</formula>
    </cfRule>
  </conditionalFormatting>
  <conditionalFormatting sqref="F26:I34">
    <cfRule type="containsErrors" dxfId="102" priority="60">
      <formula>ISERROR(F26)</formula>
    </cfRule>
  </conditionalFormatting>
  <conditionalFormatting sqref="G4:G34 I4:I36 E4:E36">
    <cfRule type="cellIs" dxfId="101" priority="61" operator="lessThan">
      <formula>0</formula>
    </cfRule>
  </conditionalFormatting>
  <conditionalFormatting sqref="G5:G7">
    <cfRule type="expression" dxfId="100" priority="316">
      <formula>$F5*-1=$C$3</formula>
    </cfRule>
  </conditionalFormatting>
  <conditionalFormatting sqref="G22:G25">
    <cfRule type="cellIs" dxfId="99" priority="332" operator="lessThan">
      <formula>0</formula>
    </cfRule>
  </conditionalFormatting>
  <conditionalFormatting sqref="G26:G34">
    <cfRule type="containsErrors" dxfId="98" priority="35">
      <formula>ISERROR(G26)</formula>
    </cfRule>
    <cfRule type="containsErrors" dxfId="97" priority="33">
      <formula>ISERROR(G26)</formula>
    </cfRule>
    <cfRule type="containsErrors" dxfId="96" priority="32">
      <formula>ISERROR(G26)</formula>
    </cfRule>
    <cfRule type="cellIs" dxfId="95" priority="34" operator="lessThan">
      <formula>0</formula>
    </cfRule>
    <cfRule type="cellIs" dxfId="94" priority="53" operator="lessThan">
      <formula>0</formula>
    </cfRule>
    <cfRule type="cellIs" dxfId="93" priority="36" operator="lessThan">
      <formula>0</formula>
    </cfRule>
    <cfRule type="cellIs" dxfId="92" priority="47" operator="lessThan">
      <formula>0</formula>
    </cfRule>
    <cfRule type="cellIs" dxfId="91" priority="59" operator="lessThan">
      <formula>0</formula>
    </cfRule>
  </conditionalFormatting>
  <conditionalFormatting sqref="G35:G36">
    <cfRule type="cellIs" dxfId="90" priority="299" operator="lessThan">
      <formula>0</formula>
    </cfRule>
  </conditionalFormatting>
  <conditionalFormatting sqref="G22:I23">
    <cfRule type="containsErrors" dxfId="89" priority="334">
      <formula>ISERROR(G22)</formula>
    </cfRule>
  </conditionalFormatting>
  <conditionalFormatting sqref="G59:I61">
    <cfRule type="containsErrors" dxfId="88" priority="113">
      <formula>ISERROR(G59)</formula>
    </cfRule>
  </conditionalFormatting>
  <conditionalFormatting sqref="H26:H34">
    <cfRule type="containsErrors" dxfId="87" priority="64">
      <formula>ISERROR(H26)</formula>
    </cfRule>
  </conditionalFormatting>
  <conditionalFormatting sqref="H88:H90">
    <cfRule type="containsErrors" dxfId="86" priority="114">
      <formula>ISERROR(H88)</formula>
    </cfRule>
  </conditionalFormatting>
  <conditionalFormatting sqref="H26:I34">
    <cfRule type="containsErrors" dxfId="85" priority="52">
      <formula>ISERROR(H26)</formula>
    </cfRule>
  </conditionalFormatting>
  <conditionalFormatting sqref="I5:I7">
    <cfRule type="expression" dxfId="84" priority="312">
      <formula>$F5*-1=$C$3</formula>
    </cfRule>
  </conditionalFormatting>
  <conditionalFormatting sqref="I22:I25">
    <cfRule type="cellIs" dxfId="83" priority="330" operator="lessThan">
      <formula>0</formula>
    </cfRule>
  </conditionalFormatting>
  <conditionalFormatting sqref="I26:I34">
    <cfRule type="cellIs" dxfId="82" priority="31" operator="lessThan">
      <formula>0</formula>
    </cfRule>
    <cfRule type="containsErrors" dxfId="81" priority="58">
      <formula>ISERROR(I26)</formula>
    </cfRule>
    <cfRule type="cellIs" dxfId="80" priority="51" operator="lessThan">
      <formula>0</formula>
    </cfRule>
    <cfRule type="cellIs" dxfId="79" priority="57" operator="lessThan">
      <formula>0</formula>
    </cfRule>
    <cfRule type="cellIs" dxfId="78" priority="46" operator="lessThan">
      <formula>0</formula>
    </cfRule>
    <cfRule type="containsErrors" dxfId="77" priority="22">
      <formula>ISERROR(I26)</formula>
    </cfRule>
    <cfRule type="containsErrors" dxfId="76" priority="30">
      <formula>ISERROR(I26)</formula>
    </cfRule>
    <cfRule type="containsErrors" dxfId="75" priority="23">
      <formula>ISERROR(I26)</formula>
    </cfRule>
    <cfRule type="cellIs" dxfId="74" priority="26" operator="lessThan">
      <formula>0</formula>
    </cfRule>
    <cfRule type="containsErrors" dxfId="73" priority="25">
      <formula>ISERROR(I26)</formula>
    </cfRule>
    <cfRule type="cellIs" dxfId="72" priority="24" operator="lessThan">
      <formula>0</formula>
    </cfRule>
  </conditionalFormatting>
  <conditionalFormatting sqref="K4:K36">
    <cfRule type="cellIs" dxfId="71" priority="44" operator="lessThan">
      <formula>0</formula>
    </cfRule>
  </conditionalFormatting>
  <conditionalFormatting sqref="K26:K34">
    <cfRule type="cellIs" dxfId="70" priority="45" operator="equal">
      <formula>0</formula>
    </cfRule>
  </conditionalFormatting>
  <conditionalFormatting sqref="K4:L25">
    <cfRule type="cellIs" dxfId="69" priority="8" operator="equal">
      <formula>0</formula>
    </cfRule>
  </conditionalFormatting>
  <conditionalFormatting sqref="K35:L35 K36">
    <cfRule type="cellIs" dxfId="68" priority="303" operator="equal">
      <formula>0</formula>
    </cfRule>
  </conditionalFormatting>
  <conditionalFormatting sqref="L3">
    <cfRule type="cellIs" dxfId="67" priority="111" operator="equal">
      <formula>0</formula>
    </cfRule>
  </conditionalFormatting>
  <conditionalFormatting sqref="L3:L35">
    <cfRule type="containsErrors" dxfId="66" priority="3">
      <formula>ISERROR(L3)</formula>
    </cfRule>
  </conditionalFormatting>
  <conditionalFormatting sqref="L26:L34">
    <cfRule type="containsErrors" dxfId="65" priority="2">
      <formula>ISERROR(L26)</formula>
    </cfRule>
    <cfRule type="containsErrors" dxfId="64" priority="1">
      <formula>ISERROR(L26)</formula>
    </cfRule>
    <cfRule type="containsErrors" dxfId="63" priority="5">
      <formula>ISERROR(L26)</formula>
    </cfRule>
  </conditionalFormatting>
  <conditionalFormatting sqref="L38">
    <cfRule type="containsErrors" dxfId="62" priority="309">
      <formula>ISERROR(L38)</formula>
    </cfRule>
  </conditionalFormatting>
  <conditionalFormatting sqref="N36">
    <cfRule type="cellIs" dxfId="61" priority="253" operator="lessThan">
      <formula>0</formula>
    </cfRule>
  </conditionalFormatting>
  <conditionalFormatting sqref="N88:N90">
    <cfRule type="cellIs" dxfId="60" priority="328" operator="lessThan">
      <formula>0</formula>
    </cfRule>
    <cfRule type="cellIs" dxfId="59" priority="329" operator="greaterThanOrEqual">
      <formula>0</formula>
    </cfRule>
  </conditionalFormatting>
  <conditionalFormatting sqref="N56:P56">
    <cfRule type="containsErrors" dxfId="58" priority="86">
      <formula>ISERROR(N56)</formula>
    </cfRule>
  </conditionalFormatting>
  <conditionalFormatting sqref="N58:Q58">
    <cfRule type="containsErrors" dxfId="57" priority="104">
      <formula>ISERROR(N58)</formula>
    </cfRule>
  </conditionalFormatting>
  <conditionalFormatting sqref="N59:Q61">
    <cfRule type="cellIs" dxfId="56" priority="105" operator="lessThan">
      <formula>0</formula>
    </cfRule>
    <cfRule type="cellIs" dxfId="55" priority="106" operator="greaterThanOrEqual">
      <formula>0</formula>
    </cfRule>
  </conditionalFormatting>
  <dataValidations count="2">
    <dataValidation type="list" allowBlank="1" showInputMessage="1" sqref="Q57" xr:uid="{400E4001-7542-42CA-8F8C-E08C91ED97DD}">
      <formula1>$A$4:$A$24</formula1>
    </dataValidation>
    <dataValidation type="list" allowBlank="1" showInputMessage="1" sqref="E39:G39 N57:P57 E70:G70" xr:uid="{DEFCD572-8B4E-49F8-BB37-F26135C2C0D7}">
      <formula1>$A$4:$A$25</formula1>
    </dataValidation>
  </dataValidations>
  <hyperlinks>
    <hyperlink ref="R3" location="米国株!C233" display="米国株入力シートへジャンプ⇒" xr:uid="{A6B71C6A-C1DD-4AE5-97D1-BB2ED02A790E}"/>
    <hyperlink ref="Q1" location="目次!A1" display="目次へジャンプ" xr:uid="{9C0A4376-91A5-4114-A290-CDF409FD2BB7}"/>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22C14-CF35-4849-AE7E-0AEFC3F901FE}">
  <sheetPr codeName="Sheet21"/>
  <dimension ref="A2:G251"/>
  <sheetViews>
    <sheetView showGridLines="0" zoomScaleNormal="100" workbookViewId="0">
      <pane ySplit="9" topLeftCell="A10" activePane="bottomLeft" state="frozen"/>
      <selection activeCell="N33" sqref="N33"/>
      <selection pane="bottomLeft" activeCell="A10" sqref="A10"/>
    </sheetView>
  </sheetViews>
  <sheetFormatPr defaultColWidth="9" defaultRowHeight="12.9"/>
  <cols>
    <col min="1" max="1" width="9" style="231" customWidth="1"/>
    <col min="2" max="2" width="6.47265625" style="231" bestFit="1" customWidth="1"/>
    <col min="3" max="3" width="28.83984375" style="232" customWidth="1"/>
    <col min="4" max="4" width="13.734375" style="232" bestFit="1" customWidth="1"/>
    <col min="5" max="5" width="30.9453125" style="232" customWidth="1"/>
    <col min="6" max="6" width="26.734375" style="233" customWidth="1"/>
    <col min="7" max="7" width="9" style="234"/>
    <col min="8" max="16384" width="9" style="231"/>
  </cols>
  <sheetData>
    <row r="2" spans="1:7" ht="21.3">
      <c r="B2" s="208" t="s">
        <v>183</v>
      </c>
      <c r="F2" s="250" t="s">
        <v>227</v>
      </c>
    </row>
    <row r="4" spans="1:7">
      <c r="B4" s="231" t="s">
        <v>184</v>
      </c>
    </row>
    <row r="5" spans="1:7">
      <c r="B5" s="231" t="s">
        <v>185</v>
      </c>
    </row>
    <row r="6" spans="1:7">
      <c r="F6" s="264">
        <f ca="1">TODAY()</f>
        <v>46026</v>
      </c>
    </row>
    <row r="7" spans="1:7" ht="26.1" thickBot="1">
      <c r="B7" s="235" t="s">
        <v>188</v>
      </c>
      <c r="C7" s="236" t="s">
        <v>186</v>
      </c>
      <c r="D7" s="236" t="s">
        <v>149</v>
      </c>
      <c r="E7" s="235" t="s">
        <v>150</v>
      </c>
      <c r="F7" s="237" t="s">
        <v>151</v>
      </c>
    </row>
    <row r="8" spans="1:7">
      <c r="A8" s="231" t="s">
        <v>152</v>
      </c>
      <c r="B8" s="238">
        <v>44230</v>
      </c>
      <c r="C8" s="239">
        <v>5255.41</v>
      </c>
      <c r="D8" s="240">
        <v>104.34</v>
      </c>
      <c r="E8" s="241">
        <f t="shared" ref="E8:E39" si="0">ROUND(D8*C8,0)</f>
        <v>548349</v>
      </c>
      <c r="F8" s="242"/>
    </row>
    <row r="9" spans="1:7" ht="13.2" thickBot="1">
      <c r="B9" s="243">
        <v>44231</v>
      </c>
      <c r="C9" s="244">
        <v>5543.86</v>
      </c>
      <c r="D9" s="245">
        <v>104.55</v>
      </c>
      <c r="E9" s="246">
        <f t="shared" si="0"/>
        <v>579611</v>
      </c>
      <c r="F9" s="265">
        <f>E9-E8</f>
        <v>31262</v>
      </c>
    </row>
    <row r="10" spans="1:7">
      <c r="B10" s="247">
        <v>46027</v>
      </c>
      <c r="C10" s="212"/>
      <c r="D10" s="213"/>
      <c r="E10" s="248">
        <f t="shared" si="0"/>
        <v>0</v>
      </c>
      <c r="F10" s="249" t="s">
        <v>187</v>
      </c>
      <c r="G10" s="250" t="s">
        <v>189</v>
      </c>
    </row>
    <row r="11" spans="1:7">
      <c r="B11" s="251">
        <v>46028</v>
      </c>
      <c r="C11" s="209"/>
      <c r="D11" s="210"/>
      <c r="E11" s="252">
        <f t="shared" si="0"/>
        <v>0</v>
      </c>
      <c r="F11" s="252">
        <f t="shared" ref="F11:F42" si="1">E11-E10</f>
        <v>0</v>
      </c>
    </row>
    <row r="12" spans="1:7">
      <c r="B12" s="251">
        <v>46029</v>
      </c>
      <c r="C12" s="209"/>
      <c r="D12" s="210"/>
      <c r="E12" s="252">
        <f t="shared" si="0"/>
        <v>0</v>
      </c>
      <c r="F12" s="252">
        <f t="shared" si="1"/>
        <v>0</v>
      </c>
    </row>
    <row r="13" spans="1:7">
      <c r="B13" s="251">
        <v>46030</v>
      </c>
      <c r="C13" s="209"/>
      <c r="D13" s="210"/>
      <c r="E13" s="252">
        <f t="shared" si="0"/>
        <v>0</v>
      </c>
      <c r="F13" s="252">
        <f t="shared" si="1"/>
        <v>0</v>
      </c>
    </row>
    <row r="14" spans="1:7">
      <c r="B14" s="251">
        <v>46031</v>
      </c>
      <c r="C14" s="209"/>
      <c r="D14" s="210"/>
      <c r="E14" s="252">
        <f t="shared" si="0"/>
        <v>0</v>
      </c>
      <c r="F14" s="252">
        <f t="shared" si="1"/>
        <v>0</v>
      </c>
    </row>
    <row r="15" spans="1:7">
      <c r="B15" s="251">
        <v>46035</v>
      </c>
      <c r="C15" s="209"/>
      <c r="D15" s="210"/>
      <c r="E15" s="252">
        <f t="shared" si="0"/>
        <v>0</v>
      </c>
      <c r="F15" s="252">
        <f t="shared" si="1"/>
        <v>0</v>
      </c>
    </row>
    <row r="16" spans="1:7">
      <c r="B16" s="251">
        <v>46036</v>
      </c>
      <c r="C16" s="209"/>
      <c r="D16" s="210"/>
      <c r="E16" s="252">
        <f t="shared" si="0"/>
        <v>0</v>
      </c>
      <c r="F16" s="252">
        <f t="shared" si="1"/>
        <v>0</v>
      </c>
    </row>
    <row r="17" spans="2:7">
      <c r="B17" s="251">
        <v>46037</v>
      </c>
      <c r="C17" s="209"/>
      <c r="D17" s="210"/>
      <c r="E17" s="252">
        <f t="shared" si="0"/>
        <v>0</v>
      </c>
      <c r="F17" s="252">
        <f t="shared" si="1"/>
        <v>0</v>
      </c>
    </row>
    <row r="18" spans="2:7">
      <c r="B18" s="251">
        <v>46038</v>
      </c>
      <c r="C18" s="209"/>
      <c r="D18" s="210"/>
      <c r="E18" s="252">
        <f t="shared" si="0"/>
        <v>0</v>
      </c>
      <c r="F18" s="252">
        <f t="shared" si="1"/>
        <v>0</v>
      </c>
    </row>
    <row r="19" spans="2:7">
      <c r="B19" s="251">
        <v>46041</v>
      </c>
      <c r="C19" s="209"/>
      <c r="D19" s="210"/>
      <c r="E19" s="252">
        <f t="shared" si="0"/>
        <v>0</v>
      </c>
      <c r="F19" s="252">
        <f t="shared" si="1"/>
        <v>0</v>
      </c>
    </row>
    <row r="20" spans="2:7">
      <c r="B20" s="251">
        <v>46042</v>
      </c>
      <c r="C20" s="209"/>
      <c r="D20" s="210"/>
      <c r="E20" s="252">
        <f t="shared" si="0"/>
        <v>0</v>
      </c>
      <c r="F20" s="252">
        <f t="shared" si="1"/>
        <v>0</v>
      </c>
    </row>
    <row r="21" spans="2:7">
      <c r="B21" s="251">
        <v>46043</v>
      </c>
      <c r="C21" s="209"/>
      <c r="D21" s="210"/>
      <c r="E21" s="252">
        <f t="shared" si="0"/>
        <v>0</v>
      </c>
      <c r="F21" s="252">
        <f t="shared" si="1"/>
        <v>0</v>
      </c>
    </row>
    <row r="22" spans="2:7">
      <c r="B22" s="251">
        <v>46044</v>
      </c>
      <c r="C22" s="209"/>
      <c r="D22" s="210"/>
      <c r="E22" s="252">
        <f t="shared" si="0"/>
        <v>0</v>
      </c>
      <c r="F22" s="252">
        <f t="shared" si="1"/>
        <v>0</v>
      </c>
    </row>
    <row r="23" spans="2:7">
      <c r="B23" s="251">
        <v>46045</v>
      </c>
      <c r="C23" s="209"/>
      <c r="D23" s="210"/>
      <c r="E23" s="252">
        <f t="shared" si="0"/>
        <v>0</v>
      </c>
      <c r="F23" s="252">
        <f t="shared" si="1"/>
        <v>0</v>
      </c>
    </row>
    <row r="24" spans="2:7">
      <c r="B24" s="251">
        <v>46048</v>
      </c>
      <c r="C24" s="209"/>
      <c r="D24" s="210"/>
      <c r="E24" s="252">
        <f t="shared" si="0"/>
        <v>0</v>
      </c>
      <c r="F24" s="252">
        <f t="shared" si="1"/>
        <v>0</v>
      </c>
    </row>
    <row r="25" spans="2:7">
      <c r="B25" s="251">
        <v>46049</v>
      </c>
      <c r="C25" s="209"/>
      <c r="D25" s="210"/>
      <c r="E25" s="252">
        <f t="shared" si="0"/>
        <v>0</v>
      </c>
      <c r="F25" s="252">
        <f t="shared" si="1"/>
        <v>0</v>
      </c>
    </row>
    <row r="26" spans="2:7">
      <c r="B26" s="251">
        <v>46050</v>
      </c>
      <c r="C26" s="209"/>
      <c r="D26" s="210"/>
      <c r="E26" s="252">
        <f t="shared" si="0"/>
        <v>0</v>
      </c>
      <c r="F26" s="252">
        <f t="shared" si="1"/>
        <v>0</v>
      </c>
    </row>
    <row r="27" spans="2:7">
      <c r="B27" s="251">
        <v>46051</v>
      </c>
      <c r="C27" s="209"/>
      <c r="D27" s="210"/>
      <c r="E27" s="252">
        <f t="shared" si="0"/>
        <v>0</v>
      </c>
      <c r="F27" s="252">
        <f t="shared" si="1"/>
        <v>0</v>
      </c>
    </row>
    <row r="28" spans="2:7">
      <c r="B28" s="251">
        <v>46052</v>
      </c>
      <c r="C28" s="209"/>
      <c r="D28" s="210"/>
      <c r="E28" s="252">
        <f t="shared" si="0"/>
        <v>0</v>
      </c>
      <c r="F28" s="252">
        <f t="shared" si="1"/>
        <v>0</v>
      </c>
    </row>
    <row r="29" spans="2:7">
      <c r="B29" s="251">
        <v>46055</v>
      </c>
      <c r="C29" s="209"/>
      <c r="D29" s="210"/>
      <c r="E29" s="252">
        <f t="shared" si="0"/>
        <v>0</v>
      </c>
      <c r="F29" s="252">
        <f t="shared" si="1"/>
        <v>0</v>
      </c>
      <c r="G29" s="250" t="s">
        <v>190</v>
      </c>
    </row>
    <row r="30" spans="2:7">
      <c r="B30" s="251">
        <v>46056</v>
      </c>
      <c r="C30" s="209"/>
      <c r="D30" s="210"/>
      <c r="E30" s="252">
        <f t="shared" si="0"/>
        <v>0</v>
      </c>
      <c r="F30" s="252">
        <f t="shared" si="1"/>
        <v>0</v>
      </c>
    </row>
    <row r="31" spans="2:7">
      <c r="B31" s="251">
        <v>46057</v>
      </c>
      <c r="C31" s="209"/>
      <c r="D31" s="210"/>
      <c r="E31" s="252">
        <f t="shared" si="0"/>
        <v>0</v>
      </c>
      <c r="F31" s="252">
        <f t="shared" si="1"/>
        <v>0</v>
      </c>
    </row>
    <row r="32" spans="2:7">
      <c r="B32" s="251">
        <v>46058</v>
      </c>
      <c r="C32" s="209"/>
      <c r="D32" s="210"/>
      <c r="E32" s="252">
        <f t="shared" si="0"/>
        <v>0</v>
      </c>
      <c r="F32" s="252">
        <f t="shared" si="1"/>
        <v>0</v>
      </c>
    </row>
    <row r="33" spans="2:7">
      <c r="B33" s="251">
        <v>46059</v>
      </c>
      <c r="C33" s="209"/>
      <c r="D33" s="210"/>
      <c r="E33" s="252">
        <f t="shared" si="0"/>
        <v>0</v>
      </c>
      <c r="F33" s="252">
        <f t="shared" si="1"/>
        <v>0</v>
      </c>
    </row>
    <row r="34" spans="2:7">
      <c r="B34" s="251">
        <v>46062</v>
      </c>
      <c r="C34" s="209"/>
      <c r="D34" s="210"/>
      <c r="E34" s="252">
        <f t="shared" si="0"/>
        <v>0</v>
      </c>
      <c r="F34" s="252">
        <f t="shared" si="1"/>
        <v>0</v>
      </c>
    </row>
    <row r="35" spans="2:7">
      <c r="B35" s="251">
        <v>46063</v>
      </c>
      <c r="C35" s="209"/>
      <c r="D35" s="210"/>
      <c r="E35" s="252">
        <f t="shared" si="0"/>
        <v>0</v>
      </c>
      <c r="F35" s="252">
        <f t="shared" si="1"/>
        <v>0</v>
      </c>
    </row>
    <row r="36" spans="2:7">
      <c r="B36" s="251">
        <v>46065</v>
      </c>
      <c r="C36" s="209"/>
      <c r="D36" s="210"/>
      <c r="E36" s="252">
        <f t="shared" si="0"/>
        <v>0</v>
      </c>
      <c r="F36" s="252">
        <f t="shared" si="1"/>
        <v>0</v>
      </c>
    </row>
    <row r="37" spans="2:7">
      <c r="B37" s="251">
        <v>46066</v>
      </c>
      <c r="C37" s="209"/>
      <c r="D37" s="210"/>
      <c r="E37" s="252">
        <f t="shared" si="0"/>
        <v>0</v>
      </c>
      <c r="F37" s="252">
        <f t="shared" si="1"/>
        <v>0</v>
      </c>
    </row>
    <row r="38" spans="2:7">
      <c r="B38" s="251">
        <v>46069</v>
      </c>
      <c r="C38" s="209"/>
      <c r="D38" s="210"/>
      <c r="E38" s="252">
        <f t="shared" si="0"/>
        <v>0</v>
      </c>
      <c r="F38" s="252">
        <f t="shared" si="1"/>
        <v>0</v>
      </c>
    </row>
    <row r="39" spans="2:7">
      <c r="B39" s="251">
        <v>46070</v>
      </c>
      <c r="C39" s="209"/>
      <c r="D39" s="210"/>
      <c r="E39" s="252">
        <f t="shared" si="0"/>
        <v>0</v>
      </c>
      <c r="F39" s="252">
        <f t="shared" si="1"/>
        <v>0</v>
      </c>
    </row>
    <row r="40" spans="2:7">
      <c r="B40" s="251">
        <v>46071</v>
      </c>
      <c r="C40" s="209"/>
      <c r="D40" s="210"/>
      <c r="E40" s="252">
        <f t="shared" ref="E40:E64" si="2">ROUND(D40*C40,0)</f>
        <v>0</v>
      </c>
      <c r="F40" s="252">
        <f t="shared" si="1"/>
        <v>0</v>
      </c>
    </row>
    <row r="41" spans="2:7">
      <c r="B41" s="251">
        <v>46072</v>
      </c>
      <c r="C41" s="209"/>
      <c r="D41" s="210"/>
      <c r="E41" s="252">
        <f t="shared" si="2"/>
        <v>0</v>
      </c>
      <c r="F41" s="252">
        <f t="shared" si="1"/>
        <v>0</v>
      </c>
    </row>
    <row r="42" spans="2:7">
      <c r="B42" s="251">
        <v>46073</v>
      </c>
      <c r="C42" s="209"/>
      <c r="D42" s="210"/>
      <c r="E42" s="252">
        <f t="shared" si="2"/>
        <v>0</v>
      </c>
      <c r="F42" s="252">
        <f t="shared" si="1"/>
        <v>0</v>
      </c>
    </row>
    <row r="43" spans="2:7">
      <c r="B43" s="251">
        <v>46077</v>
      </c>
      <c r="C43" s="209"/>
      <c r="D43" s="210"/>
      <c r="E43" s="252">
        <f t="shared" si="2"/>
        <v>0</v>
      </c>
      <c r="F43" s="252">
        <f t="shared" ref="F43:F64" si="3">E43-E42</f>
        <v>0</v>
      </c>
    </row>
    <row r="44" spans="2:7">
      <c r="B44" s="251">
        <v>46078</v>
      </c>
      <c r="C44" s="209"/>
      <c r="D44" s="210"/>
      <c r="E44" s="252">
        <f t="shared" si="2"/>
        <v>0</v>
      </c>
      <c r="F44" s="252">
        <f t="shared" si="3"/>
        <v>0</v>
      </c>
    </row>
    <row r="45" spans="2:7">
      <c r="B45" s="251">
        <v>46079</v>
      </c>
      <c r="C45" s="209"/>
      <c r="D45" s="210"/>
      <c r="E45" s="252">
        <f t="shared" si="2"/>
        <v>0</v>
      </c>
      <c r="F45" s="252">
        <f t="shared" si="3"/>
        <v>0</v>
      </c>
    </row>
    <row r="46" spans="2:7">
      <c r="B46" s="251">
        <v>46080</v>
      </c>
      <c r="C46" s="209"/>
      <c r="D46" s="210"/>
      <c r="E46" s="252">
        <f t="shared" si="2"/>
        <v>0</v>
      </c>
      <c r="F46" s="252">
        <f t="shared" si="3"/>
        <v>0</v>
      </c>
    </row>
    <row r="47" spans="2:7">
      <c r="B47" s="251">
        <v>46083</v>
      </c>
      <c r="C47" s="209"/>
      <c r="D47" s="210"/>
      <c r="E47" s="252">
        <f t="shared" si="2"/>
        <v>0</v>
      </c>
      <c r="F47" s="252">
        <f t="shared" si="3"/>
        <v>0</v>
      </c>
      <c r="G47" s="250" t="s">
        <v>191</v>
      </c>
    </row>
    <row r="48" spans="2:7">
      <c r="B48" s="251">
        <v>46084</v>
      </c>
      <c r="C48" s="209"/>
      <c r="D48" s="210"/>
      <c r="E48" s="252">
        <f t="shared" si="2"/>
        <v>0</v>
      </c>
      <c r="F48" s="252">
        <f t="shared" si="3"/>
        <v>0</v>
      </c>
    </row>
    <row r="49" spans="2:6">
      <c r="B49" s="251">
        <v>46085</v>
      </c>
      <c r="C49" s="209"/>
      <c r="D49" s="210"/>
      <c r="E49" s="252">
        <f t="shared" si="2"/>
        <v>0</v>
      </c>
      <c r="F49" s="252">
        <f t="shared" si="3"/>
        <v>0</v>
      </c>
    </row>
    <row r="50" spans="2:6">
      <c r="B50" s="251">
        <v>46086</v>
      </c>
      <c r="C50" s="209"/>
      <c r="D50" s="210"/>
      <c r="E50" s="252">
        <f t="shared" si="2"/>
        <v>0</v>
      </c>
      <c r="F50" s="252">
        <f t="shared" si="3"/>
        <v>0</v>
      </c>
    </row>
    <row r="51" spans="2:6">
      <c r="B51" s="251">
        <v>46087</v>
      </c>
      <c r="C51" s="209"/>
      <c r="D51" s="210"/>
      <c r="E51" s="252">
        <f t="shared" si="2"/>
        <v>0</v>
      </c>
      <c r="F51" s="252">
        <f t="shared" si="3"/>
        <v>0</v>
      </c>
    </row>
    <row r="52" spans="2:6">
      <c r="B52" s="251">
        <v>46090</v>
      </c>
      <c r="C52" s="209"/>
      <c r="D52" s="211"/>
      <c r="E52" s="252">
        <f t="shared" si="2"/>
        <v>0</v>
      </c>
      <c r="F52" s="252">
        <f t="shared" si="3"/>
        <v>0</v>
      </c>
    </row>
    <row r="53" spans="2:6">
      <c r="B53" s="251">
        <v>46091</v>
      </c>
      <c r="C53" s="209"/>
      <c r="D53" s="210"/>
      <c r="E53" s="252">
        <f t="shared" si="2"/>
        <v>0</v>
      </c>
      <c r="F53" s="252">
        <f t="shared" si="3"/>
        <v>0</v>
      </c>
    </row>
    <row r="54" spans="2:6">
      <c r="B54" s="251">
        <v>46092</v>
      </c>
      <c r="C54" s="209"/>
      <c r="D54" s="210"/>
      <c r="E54" s="252">
        <f t="shared" si="2"/>
        <v>0</v>
      </c>
      <c r="F54" s="252">
        <f t="shared" si="3"/>
        <v>0</v>
      </c>
    </row>
    <row r="55" spans="2:6">
      <c r="B55" s="251">
        <v>46093</v>
      </c>
      <c r="C55" s="209"/>
      <c r="D55" s="210"/>
      <c r="E55" s="252">
        <f t="shared" si="2"/>
        <v>0</v>
      </c>
      <c r="F55" s="252">
        <f t="shared" si="3"/>
        <v>0</v>
      </c>
    </row>
    <row r="56" spans="2:6">
      <c r="B56" s="251">
        <v>46094</v>
      </c>
      <c r="C56" s="209"/>
      <c r="D56" s="210"/>
      <c r="E56" s="252">
        <f t="shared" si="2"/>
        <v>0</v>
      </c>
      <c r="F56" s="252">
        <f t="shared" si="3"/>
        <v>0</v>
      </c>
    </row>
    <row r="57" spans="2:6">
      <c r="B57" s="251">
        <v>46097</v>
      </c>
      <c r="C57" s="209"/>
      <c r="D57" s="210"/>
      <c r="E57" s="252">
        <f t="shared" si="2"/>
        <v>0</v>
      </c>
      <c r="F57" s="252">
        <f t="shared" si="3"/>
        <v>0</v>
      </c>
    </row>
    <row r="58" spans="2:6">
      <c r="B58" s="251">
        <v>46098</v>
      </c>
      <c r="C58" s="209"/>
      <c r="D58" s="210"/>
      <c r="E58" s="252">
        <f t="shared" si="2"/>
        <v>0</v>
      </c>
      <c r="F58" s="252">
        <f t="shared" si="3"/>
        <v>0</v>
      </c>
    </row>
    <row r="59" spans="2:6">
      <c r="B59" s="251">
        <v>46099</v>
      </c>
      <c r="C59" s="209"/>
      <c r="D59" s="210"/>
      <c r="E59" s="252">
        <f t="shared" si="2"/>
        <v>0</v>
      </c>
      <c r="F59" s="252">
        <f t="shared" si="3"/>
        <v>0</v>
      </c>
    </row>
    <row r="60" spans="2:6">
      <c r="B60" s="251">
        <v>46100</v>
      </c>
      <c r="C60" s="209"/>
      <c r="D60" s="210"/>
      <c r="E60" s="252">
        <f t="shared" si="2"/>
        <v>0</v>
      </c>
      <c r="F60" s="252">
        <f t="shared" si="3"/>
        <v>0</v>
      </c>
    </row>
    <row r="61" spans="2:6">
      <c r="B61" s="251">
        <v>46104</v>
      </c>
      <c r="C61" s="209"/>
      <c r="D61" s="210"/>
      <c r="E61" s="252">
        <f t="shared" si="2"/>
        <v>0</v>
      </c>
      <c r="F61" s="252">
        <f t="shared" si="3"/>
        <v>0</v>
      </c>
    </row>
    <row r="62" spans="2:6">
      <c r="B62" s="251">
        <v>46105</v>
      </c>
      <c r="C62" s="209"/>
      <c r="D62" s="210"/>
      <c r="E62" s="252">
        <f t="shared" si="2"/>
        <v>0</v>
      </c>
      <c r="F62" s="252">
        <f t="shared" si="3"/>
        <v>0</v>
      </c>
    </row>
    <row r="63" spans="2:6">
      <c r="B63" s="251">
        <v>46106</v>
      </c>
      <c r="C63" s="209"/>
      <c r="D63" s="210"/>
      <c r="E63" s="252">
        <f t="shared" si="2"/>
        <v>0</v>
      </c>
      <c r="F63" s="252">
        <f t="shared" si="3"/>
        <v>0</v>
      </c>
    </row>
    <row r="64" spans="2:6">
      <c r="B64" s="251">
        <v>46107</v>
      </c>
      <c r="C64" s="209"/>
      <c r="D64" s="210"/>
      <c r="E64" s="252">
        <f t="shared" si="2"/>
        <v>0</v>
      </c>
      <c r="F64" s="252">
        <f t="shared" si="3"/>
        <v>0</v>
      </c>
    </row>
    <row r="65" spans="2:7">
      <c r="B65" s="251">
        <v>46108</v>
      </c>
      <c r="C65" s="209"/>
      <c r="D65" s="210"/>
      <c r="E65" s="252">
        <f t="shared" ref="E65:E128" si="4">ROUND(D65*C65,0)</f>
        <v>0</v>
      </c>
      <c r="F65" s="252">
        <f t="shared" ref="F65:F128" si="5">E65-E64</f>
        <v>0</v>
      </c>
    </row>
    <row r="66" spans="2:7">
      <c r="B66" s="251">
        <v>46111</v>
      </c>
      <c r="C66" s="209"/>
      <c r="D66" s="210"/>
      <c r="E66" s="252">
        <f t="shared" si="4"/>
        <v>0</v>
      </c>
      <c r="F66" s="252">
        <f t="shared" si="5"/>
        <v>0</v>
      </c>
    </row>
    <row r="67" spans="2:7">
      <c r="B67" s="251">
        <v>46112</v>
      </c>
      <c r="C67" s="209"/>
      <c r="D67" s="210"/>
      <c r="E67" s="252">
        <f t="shared" si="4"/>
        <v>0</v>
      </c>
      <c r="F67" s="252">
        <f t="shared" si="5"/>
        <v>0</v>
      </c>
    </row>
    <row r="68" spans="2:7">
      <c r="B68" s="251">
        <v>46113</v>
      </c>
      <c r="C68" s="209"/>
      <c r="D68" s="210"/>
      <c r="E68" s="252">
        <f t="shared" si="4"/>
        <v>0</v>
      </c>
      <c r="F68" s="252">
        <f t="shared" si="5"/>
        <v>0</v>
      </c>
      <c r="G68" s="250" t="s">
        <v>192</v>
      </c>
    </row>
    <row r="69" spans="2:7">
      <c r="B69" s="251">
        <v>46114</v>
      </c>
      <c r="C69" s="209"/>
      <c r="D69" s="210"/>
      <c r="E69" s="252">
        <f t="shared" si="4"/>
        <v>0</v>
      </c>
      <c r="F69" s="252">
        <f t="shared" si="5"/>
        <v>0</v>
      </c>
    </row>
    <row r="70" spans="2:7">
      <c r="B70" s="251">
        <v>46115</v>
      </c>
      <c r="C70" s="209"/>
      <c r="D70" s="210"/>
      <c r="E70" s="252">
        <f t="shared" si="4"/>
        <v>0</v>
      </c>
      <c r="F70" s="252">
        <f t="shared" si="5"/>
        <v>0</v>
      </c>
    </row>
    <row r="71" spans="2:7">
      <c r="B71" s="251">
        <v>46118</v>
      </c>
      <c r="C71" s="209"/>
      <c r="D71" s="210"/>
      <c r="E71" s="252">
        <f t="shared" si="4"/>
        <v>0</v>
      </c>
      <c r="F71" s="252">
        <f t="shared" si="5"/>
        <v>0</v>
      </c>
    </row>
    <row r="72" spans="2:7">
      <c r="B72" s="251">
        <v>46119</v>
      </c>
      <c r="C72" s="209"/>
      <c r="D72" s="210"/>
      <c r="E72" s="252">
        <f t="shared" si="4"/>
        <v>0</v>
      </c>
      <c r="F72" s="252">
        <f t="shared" si="5"/>
        <v>0</v>
      </c>
    </row>
    <row r="73" spans="2:7">
      <c r="B73" s="251">
        <v>46120</v>
      </c>
      <c r="C73" s="209"/>
      <c r="D73" s="210"/>
      <c r="E73" s="252">
        <f t="shared" si="4"/>
        <v>0</v>
      </c>
      <c r="F73" s="252">
        <f t="shared" si="5"/>
        <v>0</v>
      </c>
    </row>
    <row r="74" spans="2:7">
      <c r="B74" s="251">
        <v>46121</v>
      </c>
      <c r="C74" s="209"/>
      <c r="D74" s="210"/>
      <c r="E74" s="252">
        <f t="shared" si="4"/>
        <v>0</v>
      </c>
      <c r="F74" s="252">
        <f t="shared" si="5"/>
        <v>0</v>
      </c>
    </row>
    <row r="75" spans="2:7">
      <c r="B75" s="251">
        <v>46122</v>
      </c>
      <c r="C75" s="209"/>
      <c r="D75" s="210"/>
      <c r="E75" s="252">
        <f t="shared" si="4"/>
        <v>0</v>
      </c>
      <c r="F75" s="252">
        <f t="shared" si="5"/>
        <v>0</v>
      </c>
    </row>
    <row r="76" spans="2:7">
      <c r="B76" s="251">
        <v>46125</v>
      </c>
      <c r="C76" s="209"/>
      <c r="D76" s="210"/>
      <c r="E76" s="252">
        <f t="shared" si="4"/>
        <v>0</v>
      </c>
      <c r="F76" s="252">
        <f t="shared" si="5"/>
        <v>0</v>
      </c>
    </row>
    <row r="77" spans="2:7">
      <c r="B77" s="251">
        <v>46126</v>
      </c>
      <c r="C77" s="209"/>
      <c r="D77" s="210"/>
      <c r="E77" s="252">
        <f t="shared" si="4"/>
        <v>0</v>
      </c>
      <c r="F77" s="252">
        <f t="shared" si="5"/>
        <v>0</v>
      </c>
    </row>
    <row r="78" spans="2:7">
      <c r="B78" s="251">
        <v>46127</v>
      </c>
      <c r="C78" s="209"/>
      <c r="D78" s="210"/>
      <c r="E78" s="252">
        <f t="shared" si="4"/>
        <v>0</v>
      </c>
      <c r="F78" s="252">
        <f t="shared" si="5"/>
        <v>0</v>
      </c>
    </row>
    <row r="79" spans="2:7">
      <c r="B79" s="251">
        <v>46128</v>
      </c>
      <c r="C79" s="209"/>
      <c r="D79" s="210"/>
      <c r="E79" s="252">
        <f t="shared" si="4"/>
        <v>0</v>
      </c>
      <c r="F79" s="252">
        <f t="shared" si="5"/>
        <v>0</v>
      </c>
    </row>
    <row r="80" spans="2:7">
      <c r="B80" s="251">
        <v>46129</v>
      </c>
      <c r="C80" s="209"/>
      <c r="D80" s="210"/>
      <c r="E80" s="252">
        <f t="shared" si="4"/>
        <v>0</v>
      </c>
      <c r="F80" s="252">
        <f t="shared" si="5"/>
        <v>0</v>
      </c>
    </row>
    <row r="81" spans="2:7">
      <c r="B81" s="251">
        <v>46132</v>
      </c>
      <c r="C81" s="209"/>
      <c r="D81" s="210"/>
      <c r="E81" s="252">
        <f t="shared" si="4"/>
        <v>0</v>
      </c>
      <c r="F81" s="252">
        <f t="shared" si="5"/>
        <v>0</v>
      </c>
    </row>
    <row r="82" spans="2:7">
      <c r="B82" s="251">
        <v>46133</v>
      </c>
      <c r="C82" s="209"/>
      <c r="D82" s="210"/>
      <c r="E82" s="252">
        <f t="shared" si="4"/>
        <v>0</v>
      </c>
      <c r="F82" s="252">
        <f t="shared" si="5"/>
        <v>0</v>
      </c>
    </row>
    <row r="83" spans="2:7">
      <c r="B83" s="251">
        <v>46134</v>
      </c>
      <c r="C83" s="209"/>
      <c r="D83" s="210"/>
      <c r="E83" s="252">
        <f t="shared" si="4"/>
        <v>0</v>
      </c>
      <c r="F83" s="252">
        <f t="shared" si="5"/>
        <v>0</v>
      </c>
    </row>
    <row r="84" spans="2:7">
      <c r="B84" s="251">
        <v>46135</v>
      </c>
      <c r="C84" s="209"/>
      <c r="D84" s="210"/>
      <c r="E84" s="252">
        <f t="shared" si="4"/>
        <v>0</v>
      </c>
      <c r="F84" s="252">
        <f t="shared" si="5"/>
        <v>0</v>
      </c>
    </row>
    <row r="85" spans="2:7">
      <c r="B85" s="251">
        <v>46136</v>
      </c>
      <c r="C85" s="209"/>
      <c r="D85" s="210"/>
      <c r="E85" s="252">
        <f t="shared" si="4"/>
        <v>0</v>
      </c>
      <c r="F85" s="252">
        <f t="shared" si="5"/>
        <v>0</v>
      </c>
    </row>
    <row r="86" spans="2:7">
      <c r="B86" s="251">
        <v>46139</v>
      </c>
      <c r="C86" s="209"/>
      <c r="D86" s="210"/>
      <c r="E86" s="252">
        <f t="shared" si="4"/>
        <v>0</v>
      </c>
      <c r="F86" s="252">
        <f t="shared" si="5"/>
        <v>0</v>
      </c>
    </row>
    <row r="87" spans="2:7">
      <c r="B87" s="251">
        <v>46140</v>
      </c>
      <c r="C87" s="209"/>
      <c r="D87" s="210"/>
      <c r="E87" s="252">
        <f t="shared" si="4"/>
        <v>0</v>
      </c>
      <c r="F87" s="252">
        <f t="shared" si="5"/>
        <v>0</v>
      </c>
    </row>
    <row r="88" spans="2:7">
      <c r="B88" s="251">
        <v>46142</v>
      </c>
      <c r="C88" s="209"/>
      <c r="D88" s="210"/>
      <c r="E88" s="252">
        <f t="shared" si="4"/>
        <v>0</v>
      </c>
      <c r="F88" s="252">
        <f t="shared" si="5"/>
        <v>0</v>
      </c>
    </row>
    <row r="89" spans="2:7">
      <c r="B89" s="251">
        <v>46143</v>
      </c>
      <c r="C89" s="209"/>
      <c r="D89" s="210"/>
      <c r="E89" s="252">
        <f t="shared" si="4"/>
        <v>0</v>
      </c>
      <c r="F89" s="252">
        <f t="shared" si="5"/>
        <v>0</v>
      </c>
      <c r="G89" s="250" t="s">
        <v>193</v>
      </c>
    </row>
    <row r="90" spans="2:7">
      <c r="B90" s="251">
        <v>46149</v>
      </c>
      <c r="C90" s="209"/>
      <c r="D90" s="210"/>
      <c r="E90" s="252">
        <f t="shared" si="4"/>
        <v>0</v>
      </c>
      <c r="F90" s="252">
        <f t="shared" si="5"/>
        <v>0</v>
      </c>
    </row>
    <row r="91" spans="2:7">
      <c r="B91" s="251">
        <v>46150</v>
      </c>
      <c r="C91" s="209"/>
      <c r="D91" s="210"/>
      <c r="E91" s="252">
        <f t="shared" si="4"/>
        <v>0</v>
      </c>
      <c r="F91" s="252">
        <f t="shared" si="5"/>
        <v>0</v>
      </c>
    </row>
    <row r="92" spans="2:7">
      <c r="B92" s="251">
        <v>46153</v>
      </c>
      <c r="C92" s="209"/>
      <c r="D92" s="210"/>
      <c r="E92" s="252">
        <f t="shared" si="4"/>
        <v>0</v>
      </c>
      <c r="F92" s="252">
        <f t="shared" si="5"/>
        <v>0</v>
      </c>
    </row>
    <row r="93" spans="2:7">
      <c r="B93" s="251">
        <v>46154</v>
      </c>
      <c r="C93" s="209"/>
      <c r="D93" s="210"/>
      <c r="E93" s="252">
        <f t="shared" si="4"/>
        <v>0</v>
      </c>
      <c r="F93" s="252">
        <f t="shared" si="5"/>
        <v>0</v>
      </c>
    </row>
    <row r="94" spans="2:7">
      <c r="B94" s="251">
        <v>46155</v>
      </c>
      <c r="C94" s="209"/>
      <c r="D94" s="210"/>
      <c r="E94" s="252">
        <f t="shared" si="4"/>
        <v>0</v>
      </c>
      <c r="F94" s="252">
        <f t="shared" si="5"/>
        <v>0</v>
      </c>
    </row>
    <row r="95" spans="2:7">
      <c r="B95" s="251">
        <v>46156</v>
      </c>
      <c r="C95" s="209"/>
      <c r="D95" s="210"/>
      <c r="E95" s="252">
        <f t="shared" si="4"/>
        <v>0</v>
      </c>
      <c r="F95" s="252">
        <f t="shared" si="5"/>
        <v>0</v>
      </c>
    </row>
    <row r="96" spans="2:7">
      <c r="B96" s="251">
        <v>46157</v>
      </c>
      <c r="C96" s="209"/>
      <c r="D96" s="210"/>
      <c r="E96" s="252">
        <f t="shared" si="4"/>
        <v>0</v>
      </c>
      <c r="F96" s="252">
        <f t="shared" si="5"/>
        <v>0</v>
      </c>
    </row>
    <row r="97" spans="2:7">
      <c r="B97" s="251">
        <v>46160</v>
      </c>
      <c r="C97" s="209"/>
      <c r="D97" s="210"/>
      <c r="E97" s="252">
        <f t="shared" si="4"/>
        <v>0</v>
      </c>
      <c r="F97" s="252">
        <f t="shared" si="5"/>
        <v>0</v>
      </c>
    </row>
    <row r="98" spans="2:7">
      <c r="B98" s="251">
        <v>46161</v>
      </c>
      <c r="C98" s="209"/>
      <c r="D98" s="210"/>
      <c r="E98" s="252">
        <f t="shared" si="4"/>
        <v>0</v>
      </c>
      <c r="F98" s="252">
        <f t="shared" si="5"/>
        <v>0</v>
      </c>
    </row>
    <row r="99" spans="2:7">
      <c r="B99" s="251">
        <v>46162</v>
      </c>
      <c r="C99" s="209"/>
      <c r="D99" s="210"/>
      <c r="E99" s="252">
        <f t="shared" si="4"/>
        <v>0</v>
      </c>
      <c r="F99" s="252">
        <f t="shared" si="5"/>
        <v>0</v>
      </c>
    </row>
    <row r="100" spans="2:7">
      <c r="B100" s="251">
        <v>46163</v>
      </c>
      <c r="C100" s="209"/>
      <c r="D100" s="210"/>
      <c r="E100" s="252">
        <f t="shared" si="4"/>
        <v>0</v>
      </c>
      <c r="F100" s="252">
        <f t="shared" si="5"/>
        <v>0</v>
      </c>
    </row>
    <row r="101" spans="2:7">
      <c r="B101" s="251">
        <v>46164</v>
      </c>
      <c r="C101" s="209"/>
      <c r="D101" s="210"/>
      <c r="E101" s="252">
        <f t="shared" si="4"/>
        <v>0</v>
      </c>
      <c r="F101" s="252">
        <f t="shared" si="5"/>
        <v>0</v>
      </c>
    </row>
    <row r="102" spans="2:7">
      <c r="B102" s="251">
        <v>46167</v>
      </c>
      <c r="C102" s="209"/>
      <c r="D102" s="210"/>
      <c r="E102" s="252">
        <f t="shared" si="4"/>
        <v>0</v>
      </c>
      <c r="F102" s="252">
        <f t="shared" si="5"/>
        <v>0</v>
      </c>
    </row>
    <row r="103" spans="2:7">
      <c r="B103" s="251">
        <v>46168</v>
      </c>
      <c r="C103" s="209"/>
      <c r="D103" s="210"/>
      <c r="E103" s="252">
        <f t="shared" si="4"/>
        <v>0</v>
      </c>
      <c r="F103" s="252">
        <f t="shared" si="5"/>
        <v>0</v>
      </c>
    </row>
    <row r="104" spans="2:7">
      <c r="B104" s="251">
        <v>46169</v>
      </c>
      <c r="C104" s="209"/>
      <c r="D104" s="210"/>
      <c r="E104" s="252">
        <f t="shared" si="4"/>
        <v>0</v>
      </c>
      <c r="F104" s="252">
        <f t="shared" si="5"/>
        <v>0</v>
      </c>
    </row>
    <row r="105" spans="2:7">
      <c r="B105" s="251">
        <v>46170</v>
      </c>
      <c r="C105" s="209"/>
      <c r="D105" s="210"/>
      <c r="E105" s="252">
        <f t="shared" si="4"/>
        <v>0</v>
      </c>
      <c r="F105" s="252">
        <f t="shared" si="5"/>
        <v>0</v>
      </c>
    </row>
    <row r="106" spans="2:7">
      <c r="B106" s="251">
        <v>46171</v>
      </c>
      <c r="C106" s="209"/>
      <c r="D106" s="210"/>
      <c r="E106" s="252">
        <f t="shared" si="4"/>
        <v>0</v>
      </c>
      <c r="F106" s="252">
        <f t="shared" si="5"/>
        <v>0</v>
      </c>
    </row>
    <row r="107" spans="2:7">
      <c r="B107" s="251">
        <v>46174</v>
      </c>
      <c r="C107" s="209"/>
      <c r="D107" s="210"/>
      <c r="E107" s="252">
        <f t="shared" si="4"/>
        <v>0</v>
      </c>
      <c r="F107" s="252">
        <f t="shared" si="5"/>
        <v>0</v>
      </c>
      <c r="G107" s="250" t="s">
        <v>194</v>
      </c>
    </row>
    <row r="108" spans="2:7">
      <c r="B108" s="251">
        <v>46175</v>
      </c>
      <c r="C108" s="209"/>
      <c r="D108" s="210"/>
      <c r="E108" s="252">
        <f t="shared" si="4"/>
        <v>0</v>
      </c>
      <c r="F108" s="252">
        <f t="shared" si="5"/>
        <v>0</v>
      </c>
    </row>
    <row r="109" spans="2:7">
      <c r="B109" s="251">
        <v>46176</v>
      </c>
      <c r="C109" s="209"/>
      <c r="D109" s="210"/>
      <c r="E109" s="252">
        <f t="shared" si="4"/>
        <v>0</v>
      </c>
      <c r="F109" s="252">
        <f t="shared" si="5"/>
        <v>0</v>
      </c>
    </row>
    <row r="110" spans="2:7">
      <c r="B110" s="251">
        <v>46177</v>
      </c>
      <c r="C110" s="209"/>
      <c r="D110" s="210"/>
      <c r="E110" s="252">
        <f t="shared" si="4"/>
        <v>0</v>
      </c>
      <c r="F110" s="252">
        <f t="shared" si="5"/>
        <v>0</v>
      </c>
    </row>
    <row r="111" spans="2:7">
      <c r="B111" s="251">
        <v>46178</v>
      </c>
      <c r="C111" s="209"/>
      <c r="D111" s="210"/>
      <c r="E111" s="252">
        <f t="shared" si="4"/>
        <v>0</v>
      </c>
      <c r="F111" s="252">
        <f t="shared" si="5"/>
        <v>0</v>
      </c>
    </row>
    <row r="112" spans="2:7">
      <c r="B112" s="251">
        <v>46181</v>
      </c>
      <c r="C112" s="209"/>
      <c r="D112" s="210"/>
      <c r="E112" s="252">
        <f t="shared" si="4"/>
        <v>0</v>
      </c>
      <c r="F112" s="252">
        <f t="shared" si="5"/>
        <v>0</v>
      </c>
    </row>
    <row r="113" spans="2:6">
      <c r="B113" s="251">
        <v>46182</v>
      </c>
      <c r="C113" s="209"/>
      <c r="D113" s="210"/>
      <c r="E113" s="252">
        <f t="shared" si="4"/>
        <v>0</v>
      </c>
      <c r="F113" s="252">
        <f t="shared" si="5"/>
        <v>0</v>
      </c>
    </row>
    <row r="114" spans="2:6">
      <c r="B114" s="251">
        <v>46183</v>
      </c>
      <c r="C114" s="209"/>
      <c r="D114" s="210"/>
      <c r="E114" s="252">
        <f t="shared" si="4"/>
        <v>0</v>
      </c>
      <c r="F114" s="252">
        <f t="shared" si="5"/>
        <v>0</v>
      </c>
    </row>
    <row r="115" spans="2:6">
      <c r="B115" s="251">
        <v>46184</v>
      </c>
      <c r="C115" s="209"/>
      <c r="D115" s="210"/>
      <c r="E115" s="252">
        <f t="shared" si="4"/>
        <v>0</v>
      </c>
      <c r="F115" s="252">
        <f t="shared" si="5"/>
        <v>0</v>
      </c>
    </row>
    <row r="116" spans="2:6">
      <c r="B116" s="251">
        <v>46185</v>
      </c>
      <c r="C116" s="209"/>
      <c r="D116" s="210"/>
      <c r="E116" s="252">
        <f t="shared" si="4"/>
        <v>0</v>
      </c>
      <c r="F116" s="252">
        <f t="shared" si="5"/>
        <v>0</v>
      </c>
    </row>
    <row r="117" spans="2:6">
      <c r="B117" s="251">
        <v>46188</v>
      </c>
      <c r="C117" s="209"/>
      <c r="D117" s="210"/>
      <c r="E117" s="252">
        <f t="shared" si="4"/>
        <v>0</v>
      </c>
      <c r="F117" s="252">
        <f t="shared" si="5"/>
        <v>0</v>
      </c>
    </row>
    <row r="118" spans="2:6">
      <c r="B118" s="251">
        <v>46189</v>
      </c>
      <c r="C118" s="209"/>
      <c r="D118" s="210"/>
      <c r="E118" s="252">
        <f t="shared" si="4"/>
        <v>0</v>
      </c>
      <c r="F118" s="252">
        <f t="shared" si="5"/>
        <v>0</v>
      </c>
    </row>
    <row r="119" spans="2:6">
      <c r="B119" s="251">
        <v>46190</v>
      </c>
      <c r="C119" s="209"/>
      <c r="D119" s="210"/>
      <c r="E119" s="252">
        <f t="shared" si="4"/>
        <v>0</v>
      </c>
      <c r="F119" s="252">
        <f t="shared" si="5"/>
        <v>0</v>
      </c>
    </row>
    <row r="120" spans="2:6">
      <c r="B120" s="251">
        <v>46191</v>
      </c>
      <c r="C120" s="209"/>
      <c r="D120" s="210"/>
      <c r="E120" s="252">
        <f t="shared" si="4"/>
        <v>0</v>
      </c>
      <c r="F120" s="252">
        <f t="shared" si="5"/>
        <v>0</v>
      </c>
    </row>
    <row r="121" spans="2:6">
      <c r="B121" s="251">
        <v>46192</v>
      </c>
      <c r="C121" s="209"/>
      <c r="D121" s="210"/>
      <c r="E121" s="252">
        <f t="shared" si="4"/>
        <v>0</v>
      </c>
      <c r="F121" s="252">
        <f t="shared" si="5"/>
        <v>0</v>
      </c>
    </row>
    <row r="122" spans="2:6">
      <c r="B122" s="251">
        <v>46195</v>
      </c>
      <c r="C122" s="209"/>
      <c r="D122" s="210"/>
      <c r="E122" s="252">
        <f t="shared" si="4"/>
        <v>0</v>
      </c>
      <c r="F122" s="252">
        <f t="shared" si="5"/>
        <v>0</v>
      </c>
    </row>
    <row r="123" spans="2:6">
      <c r="B123" s="251">
        <v>46196</v>
      </c>
      <c r="C123" s="209"/>
      <c r="D123" s="210"/>
      <c r="E123" s="252">
        <f t="shared" si="4"/>
        <v>0</v>
      </c>
      <c r="F123" s="252">
        <f t="shared" si="5"/>
        <v>0</v>
      </c>
    </row>
    <row r="124" spans="2:6">
      <c r="B124" s="251">
        <v>46197</v>
      </c>
      <c r="C124" s="209"/>
      <c r="D124" s="210"/>
      <c r="E124" s="252">
        <f t="shared" si="4"/>
        <v>0</v>
      </c>
      <c r="F124" s="252">
        <f t="shared" si="5"/>
        <v>0</v>
      </c>
    </row>
    <row r="125" spans="2:6">
      <c r="B125" s="251">
        <v>46198</v>
      </c>
      <c r="C125" s="209"/>
      <c r="D125" s="210"/>
      <c r="E125" s="252">
        <f t="shared" si="4"/>
        <v>0</v>
      </c>
      <c r="F125" s="252">
        <f t="shared" si="5"/>
        <v>0</v>
      </c>
    </row>
    <row r="126" spans="2:6">
      <c r="B126" s="251">
        <v>46199</v>
      </c>
      <c r="C126" s="209"/>
      <c r="D126" s="210"/>
      <c r="E126" s="252">
        <f t="shared" si="4"/>
        <v>0</v>
      </c>
      <c r="F126" s="252">
        <f t="shared" si="5"/>
        <v>0</v>
      </c>
    </row>
    <row r="127" spans="2:6">
      <c r="B127" s="251">
        <v>46202</v>
      </c>
      <c r="C127" s="209"/>
      <c r="D127" s="210"/>
      <c r="E127" s="252">
        <f t="shared" si="4"/>
        <v>0</v>
      </c>
      <c r="F127" s="252">
        <f t="shared" si="5"/>
        <v>0</v>
      </c>
    </row>
    <row r="128" spans="2:6">
      <c r="B128" s="251">
        <v>46203</v>
      </c>
      <c r="C128" s="209"/>
      <c r="D128" s="210"/>
      <c r="E128" s="252">
        <f t="shared" si="4"/>
        <v>0</v>
      </c>
      <c r="F128" s="252">
        <f t="shared" si="5"/>
        <v>0</v>
      </c>
    </row>
    <row r="129" spans="2:7">
      <c r="B129" s="251">
        <v>46204</v>
      </c>
      <c r="C129" s="209"/>
      <c r="D129" s="210"/>
      <c r="E129" s="252">
        <f t="shared" ref="E129:E192" si="6">ROUND(D129*C129,0)</f>
        <v>0</v>
      </c>
      <c r="F129" s="252">
        <f t="shared" ref="F129:F192" si="7">E129-E128</f>
        <v>0</v>
      </c>
      <c r="G129" s="250" t="s">
        <v>195</v>
      </c>
    </row>
    <row r="130" spans="2:7">
      <c r="B130" s="251">
        <v>46205</v>
      </c>
      <c r="C130" s="209"/>
      <c r="D130" s="210"/>
      <c r="E130" s="252">
        <f t="shared" si="6"/>
        <v>0</v>
      </c>
      <c r="F130" s="252">
        <f t="shared" si="7"/>
        <v>0</v>
      </c>
    </row>
    <row r="131" spans="2:7">
      <c r="B131" s="251">
        <v>46206</v>
      </c>
      <c r="C131" s="209"/>
      <c r="D131" s="210"/>
      <c r="E131" s="252">
        <f t="shared" si="6"/>
        <v>0</v>
      </c>
      <c r="F131" s="252">
        <f t="shared" si="7"/>
        <v>0</v>
      </c>
    </row>
    <row r="132" spans="2:7">
      <c r="B132" s="251">
        <v>46209</v>
      </c>
      <c r="C132" s="209"/>
      <c r="D132" s="210"/>
      <c r="E132" s="252">
        <f t="shared" si="6"/>
        <v>0</v>
      </c>
      <c r="F132" s="252">
        <f t="shared" si="7"/>
        <v>0</v>
      </c>
    </row>
    <row r="133" spans="2:7">
      <c r="B133" s="251">
        <v>46210</v>
      </c>
      <c r="C133" s="209"/>
      <c r="D133" s="210"/>
      <c r="E133" s="252">
        <f t="shared" si="6"/>
        <v>0</v>
      </c>
      <c r="F133" s="252">
        <f t="shared" si="7"/>
        <v>0</v>
      </c>
    </row>
    <row r="134" spans="2:7">
      <c r="B134" s="251">
        <v>46211</v>
      </c>
      <c r="C134" s="209"/>
      <c r="D134" s="210"/>
      <c r="E134" s="252">
        <f t="shared" si="6"/>
        <v>0</v>
      </c>
      <c r="F134" s="252">
        <f t="shared" si="7"/>
        <v>0</v>
      </c>
    </row>
    <row r="135" spans="2:7">
      <c r="B135" s="251">
        <v>46212</v>
      </c>
      <c r="C135" s="209"/>
      <c r="D135" s="210"/>
      <c r="E135" s="252">
        <f t="shared" si="6"/>
        <v>0</v>
      </c>
      <c r="F135" s="252">
        <f t="shared" si="7"/>
        <v>0</v>
      </c>
    </row>
    <row r="136" spans="2:7">
      <c r="B136" s="251">
        <v>46213</v>
      </c>
      <c r="C136" s="209"/>
      <c r="D136" s="210"/>
      <c r="E136" s="252">
        <f t="shared" si="6"/>
        <v>0</v>
      </c>
      <c r="F136" s="252">
        <f t="shared" si="7"/>
        <v>0</v>
      </c>
    </row>
    <row r="137" spans="2:7">
      <c r="B137" s="251">
        <v>46216</v>
      </c>
      <c r="C137" s="209"/>
      <c r="D137" s="210"/>
      <c r="E137" s="252">
        <f t="shared" si="6"/>
        <v>0</v>
      </c>
      <c r="F137" s="252">
        <f t="shared" si="7"/>
        <v>0</v>
      </c>
    </row>
    <row r="138" spans="2:7">
      <c r="B138" s="251">
        <v>46217</v>
      </c>
      <c r="C138" s="209"/>
      <c r="D138" s="210"/>
      <c r="E138" s="252">
        <f t="shared" si="6"/>
        <v>0</v>
      </c>
      <c r="F138" s="252">
        <f t="shared" si="7"/>
        <v>0</v>
      </c>
    </row>
    <row r="139" spans="2:7">
      <c r="B139" s="251">
        <v>46218</v>
      </c>
      <c r="C139" s="209"/>
      <c r="D139" s="210"/>
      <c r="E139" s="252">
        <f t="shared" si="6"/>
        <v>0</v>
      </c>
      <c r="F139" s="252">
        <f t="shared" si="7"/>
        <v>0</v>
      </c>
    </row>
    <row r="140" spans="2:7">
      <c r="B140" s="251">
        <v>46219</v>
      </c>
      <c r="C140" s="209"/>
      <c r="D140" s="210"/>
      <c r="E140" s="252">
        <f t="shared" si="6"/>
        <v>0</v>
      </c>
      <c r="F140" s="252">
        <f t="shared" si="7"/>
        <v>0</v>
      </c>
    </row>
    <row r="141" spans="2:7">
      <c r="B141" s="251">
        <v>46220</v>
      </c>
      <c r="C141" s="209"/>
      <c r="D141" s="210"/>
      <c r="E141" s="252">
        <f t="shared" si="6"/>
        <v>0</v>
      </c>
      <c r="F141" s="252">
        <f t="shared" si="7"/>
        <v>0</v>
      </c>
    </row>
    <row r="142" spans="2:7">
      <c r="B142" s="251">
        <v>46224</v>
      </c>
      <c r="C142" s="209"/>
      <c r="D142" s="210"/>
      <c r="E142" s="252">
        <f t="shared" si="6"/>
        <v>0</v>
      </c>
      <c r="F142" s="252">
        <f t="shared" si="7"/>
        <v>0</v>
      </c>
    </row>
    <row r="143" spans="2:7">
      <c r="B143" s="251">
        <v>46225</v>
      </c>
      <c r="C143" s="209"/>
      <c r="D143" s="210"/>
      <c r="E143" s="252">
        <f t="shared" si="6"/>
        <v>0</v>
      </c>
      <c r="F143" s="252">
        <f t="shared" si="7"/>
        <v>0</v>
      </c>
    </row>
    <row r="144" spans="2:7">
      <c r="B144" s="251">
        <v>46226</v>
      </c>
      <c r="C144" s="209"/>
      <c r="D144" s="210"/>
      <c r="E144" s="252">
        <f t="shared" si="6"/>
        <v>0</v>
      </c>
      <c r="F144" s="252">
        <f t="shared" si="7"/>
        <v>0</v>
      </c>
    </row>
    <row r="145" spans="2:7">
      <c r="B145" s="251">
        <v>46227</v>
      </c>
      <c r="C145" s="209"/>
      <c r="D145" s="210"/>
      <c r="E145" s="252">
        <f t="shared" si="6"/>
        <v>0</v>
      </c>
      <c r="F145" s="252">
        <f t="shared" si="7"/>
        <v>0</v>
      </c>
    </row>
    <row r="146" spans="2:7">
      <c r="B146" s="251">
        <v>46230</v>
      </c>
      <c r="C146" s="209"/>
      <c r="D146" s="210"/>
      <c r="E146" s="252">
        <f t="shared" si="6"/>
        <v>0</v>
      </c>
      <c r="F146" s="252">
        <f t="shared" si="7"/>
        <v>0</v>
      </c>
    </row>
    <row r="147" spans="2:7">
      <c r="B147" s="251">
        <v>46231</v>
      </c>
      <c r="C147" s="209"/>
      <c r="D147" s="210"/>
      <c r="E147" s="252">
        <f t="shared" si="6"/>
        <v>0</v>
      </c>
      <c r="F147" s="252">
        <f t="shared" si="7"/>
        <v>0</v>
      </c>
    </row>
    <row r="148" spans="2:7">
      <c r="B148" s="251">
        <v>46232</v>
      </c>
      <c r="C148" s="209"/>
      <c r="D148" s="210"/>
      <c r="E148" s="252">
        <f t="shared" si="6"/>
        <v>0</v>
      </c>
      <c r="F148" s="252">
        <f t="shared" si="7"/>
        <v>0</v>
      </c>
    </row>
    <row r="149" spans="2:7">
      <c r="B149" s="251">
        <v>46233</v>
      </c>
      <c r="C149" s="209"/>
      <c r="D149" s="210"/>
      <c r="E149" s="252">
        <f t="shared" si="6"/>
        <v>0</v>
      </c>
      <c r="F149" s="252">
        <f t="shared" si="7"/>
        <v>0</v>
      </c>
    </row>
    <row r="150" spans="2:7">
      <c r="B150" s="251">
        <v>46234</v>
      </c>
      <c r="C150" s="209"/>
      <c r="D150" s="210"/>
      <c r="E150" s="252">
        <f t="shared" si="6"/>
        <v>0</v>
      </c>
      <c r="F150" s="252">
        <f t="shared" si="7"/>
        <v>0</v>
      </c>
    </row>
    <row r="151" spans="2:7">
      <c r="B151" s="251">
        <v>46237</v>
      </c>
      <c r="C151" s="209"/>
      <c r="D151" s="210"/>
      <c r="E151" s="252">
        <f t="shared" si="6"/>
        <v>0</v>
      </c>
      <c r="F151" s="252">
        <f t="shared" si="7"/>
        <v>0</v>
      </c>
      <c r="G151" s="250" t="s">
        <v>196</v>
      </c>
    </row>
    <row r="152" spans="2:7">
      <c r="B152" s="251">
        <v>46238</v>
      </c>
      <c r="C152" s="209"/>
      <c r="D152" s="210"/>
      <c r="E152" s="252">
        <f t="shared" si="6"/>
        <v>0</v>
      </c>
      <c r="F152" s="252">
        <f t="shared" si="7"/>
        <v>0</v>
      </c>
    </row>
    <row r="153" spans="2:7">
      <c r="B153" s="251">
        <v>46239</v>
      </c>
      <c r="C153" s="209"/>
      <c r="D153" s="210"/>
      <c r="E153" s="252">
        <f t="shared" si="6"/>
        <v>0</v>
      </c>
      <c r="F153" s="252">
        <f t="shared" si="7"/>
        <v>0</v>
      </c>
    </row>
    <row r="154" spans="2:7">
      <c r="B154" s="251">
        <v>46240</v>
      </c>
      <c r="C154" s="209"/>
      <c r="D154" s="210"/>
      <c r="E154" s="252">
        <f t="shared" si="6"/>
        <v>0</v>
      </c>
      <c r="F154" s="252">
        <f t="shared" si="7"/>
        <v>0</v>
      </c>
    </row>
    <row r="155" spans="2:7">
      <c r="B155" s="251">
        <v>46241</v>
      </c>
      <c r="C155" s="209"/>
      <c r="D155" s="210"/>
      <c r="E155" s="252">
        <f t="shared" si="6"/>
        <v>0</v>
      </c>
      <c r="F155" s="252">
        <f t="shared" si="7"/>
        <v>0</v>
      </c>
    </row>
    <row r="156" spans="2:7">
      <c r="B156" s="251">
        <v>46244</v>
      </c>
      <c r="C156" s="209"/>
      <c r="D156" s="210"/>
      <c r="E156" s="252">
        <f t="shared" si="6"/>
        <v>0</v>
      </c>
      <c r="F156" s="252">
        <f t="shared" si="7"/>
        <v>0</v>
      </c>
    </row>
    <row r="157" spans="2:7">
      <c r="B157" s="251">
        <v>46246</v>
      </c>
      <c r="C157" s="209"/>
      <c r="D157" s="210"/>
      <c r="E157" s="252">
        <f t="shared" si="6"/>
        <v>0</v>
      </c>
      <c r="F157" s="252">
        <f t="shared" si="7"/>
        <v>0</v>
      </c>
    </row>
    <row r="158" spans="2:7">
      <c r="B158" s="251">
        <v>46247</v>
      </c>
      <c r="C158" s="209"/>
      <c r="D158" s="210"/>
      <c r="E158" s="252">
        <f t="shared" si="6"/>
        <v>0</v>
      </c>
      <c r="F158" s="252">
        <f t="shared" si="7"/>
        <v>0</v>
      </c>
    </row>
    <row r="159" spans="2:7">
      <c r="B159" s="251">
        <v>46248</v>
      </c>
      <c r="C159" s="209"/>
      <c r="D159" s="210"/>
      <c r="E159" s="252">
        <f t="shared" si="6"/>
        <v>0</v>
      </c>
      <c r="F159" s="252">
        <f t="shared" si="7"/>
        <v>0</v>
      </c>
    </row>
    <row r="160" spans="2:7">
      <c r="B160" s="251">
        <v>46251</v>
      </c>
      <c r="C160" s="209"/>
      <c r="D160" s="210"/>
      <c r="E160" s="252">
        <f t="shared" si="6"/>
        <v>0</v>
      </c>
      <c r="F160" s="252">
        <f t="shared" si="7"/>
        <v>0</v>
      </c>
    </row>
    <row r="161" spans="2:7">
      <c r="B161" s="251">
        <v>46252</v>
      </c>
      <c r="C161" s="209"/>
      <c r="D161" s="210"/>
      <c r="E161" s="252">
        <f t="shared" si="6"/>
        <v>0</v>
      </c>
      <c r="F161" s="252">
        <f t="shared" si="7"/>
        <v>0</v>
      </c>
    </row>
    <row r="162" spans="2:7">
      <c r="B162" s="251">
        <v>46253</v>
      </c>
      <c r="C162" s="209"/>
      <c r="D162" s="210"/>
      <c r="E162" s="252">
        <f t="shared" si="6"/>
        <v>0</v>
      </c>
      <c r="F162" s="252">
        <f t="shared" si="7"/>
        <v>0</v>
      </c>
    </row>
    <row r="163" spans="2:7">
      <c r="B163" s="251">
        <v>46254</v>
      </c>
      <c r="C163" s="209"/>
      <c r="D163" s="210"/>
      <c r="E163" s="252">
        <f t="shared" si="6"/>
        <v>0</v>
      </c>
      <c r="F163" s="252">
        <f t="shared" si="7"/>
        <v>0</v>
      </c>
    </row>
    <row r="164" spans="2:7">
      <c r="B164" s="251">
        <v>46255</v>
      </c>
      <c r="C164" s="209"/>
      <c r="D164" s="210"/>
      <c r="E164" s="252">
        <f t="shared" si="6"/>
        <v>0</v>
      </c>
      <c r="F164" s="252">
        <f t="shared" si="7"/>
        <v>0</v>
      </c>
    </row>
    <row r="165" spans="2:7">
      <c r="B165" s="251">
        <v>46258</v>
      </c>
      <c r="C165" s="209"/>
      <c r="D165" s="210"/>
      <c r="E165" s="252">
        <f t="shared" si="6"/>
        <v>0</v>
      </c>
      <c r="F165" s="252">
        <f t="shared" si="7"/>
        <v>0</v>
      </c>
    </row>
    <row r="166" spans="2:7">
      <c r="B166" s="251">
        <v>46259</v>
      </c>
      <c r="C166" s="209"/>
      <c r="D166" s="210"/>
      <c r="E166" s="252">
        <f t="shared" si="6"/>
        <v>0</v>
      </c>
      <c r="F166" s="252">
        <f t="shared" si="7"/>
        <v>0</v>
      </c>
    </row>
    <row r="167" spans="2:7">
      <c r="B167" s="251">
        <v>46260</v>
      </c>
      <c r="C167" s="209"/>
      <c r="D167" s="210"/>
      <c r="E167" s="252">
        <f t="shared" si="6"/>
        <v>0</v>
      </c>
      <c r="F167" s="252">
        <f t="shared" si="7"/>
        <v>0</v>
      </c>
    </row>
    <row r="168" spans="2:7">
      <c r="B168" s="251">
        <v>46261</v>
      </c>
      <c r="C168" s="209"/>
      <c r="D168" s="210"/>
      <c r="E168" s="252">
        <f t="shared" si="6"/>
        <v>0</v>
      </c>
      <c r="F168" s="252">
        <f t="shared" si="7"/>
        <v>0</v>
      </c>
    </row>
    <row r="169" spans="2:7">
      <c r="B169" s="251">
        <v>46262</v>
      </c>
      <c r="C169" s="209"/>
      <c r="D169" s="210"/>
      <c r="E169" s="252">
        <f t="shared" si="6"/>
        <v>0</v>
      </c>
      <c r="F169" s="252">
        <f t="shared" si="7"/>
        <v>0</v>
      </c>
    </row>
    <row r="170" spans="2:7">
      <c r="B170" s="251">
        <v>46265</v>
      </c>
      <c r="C170" s="209"/>
      <c r="D170" s="210"/>
      <c r="E170" s="252">
        <f t="shared" si="6"/>
        <v>0</v>
      </c>
      <c r="F170" s="252">
        <f t="shared" si="7"/>
        <v>0</v>
      </c>
    </row>
    <row r="171" spans="2:7">
      <c r="B171" s="251">
        <v>46266</v>
      </c>
      <c r="C171" s="209"/>
      <c r="D171" s="210"/>
      <c r="E171" s="252">
        <f t="shared" si="6"/>
        <v>0</v>
      </c>
      <c r="F171" s="252">
        <f t="shared" si="7"/>
        <v>0</v>
      </c>
      <c r="G171" s="250" t="s">
        <v>197</v>
      </c>
    </row>
    <row r="172" spans="2:7">
      <c r="B172" s="251">
        <v>46267</v>
      </c>
      <c r="C172" s="209"/>
      <c r="D172" s="210"/>
      <c r="E172" s="252">
        <f t="shared" si="6"/>
        <v>0</v>
      </c>
      <c r="F172" s="252">
        <f t="shared" si="7"/>
        <v>0</v>
      </c>
    </row>
    <row r="173" spans="2:7">
      <c r="B173" s="251">
        <v>46268</v>
      </c>
      <c r="C173" s="209"/>
      <c r="D173" s="210"/>
      <c r="E173" s="252">
        <f t="shared" si="6"/>
        <v>0</v>
      </c>
      <c r="F173" s="252">
        <f t="shared" si="7"/>
        <v>0</v>
      </c>
    </row>
    <row r="174" spans="2:7">
      <c r="B174" s="251">
        <v>46269</v>
      </c>
      <c r="C174" s="209"/>
      <c r="D174" s="210"/>
      <c r="E174" s="252">
        <f t="shared" si="6"/>
        <v>0</v>
      </c>
      <c r="F174" s="252">
        <f t="shared" si="7"/>
        <v>0</v>
      </c>
    </row>
    <row r="175" spans="2:7">
      <c r="B175" s="251">
        <v>46272</v>
      </c>
      <c r="C175" s="209"/>
      <c r="D175" s="210"/>
      <c r="E175" s="252">
        <f t="shared" si="6"/>
        <v>0</v>
      </c>
      <c r="F175" s="252">
        <f t="shared" si="7"/>
        <v>0</v>
      </c>
    </row>
    <row r="176" spans="2:7">
      <c r="B176" s="251">
        <v>46273</v>
      </c>
      <c r="C176" s="209"/>
      <c r="D176" s="210"/>
      <c r="E176" s="252">
        <f t="shared" si="6"/>
        <v>0</v>
      </c>
      <c r="F176" s="252">
        <f t="shared" si="7"/>
        <v>0</v>
      </c>
    </row>
    <row r="177" spans="2:7">
      <c r="B177" s="251">
        <v>46274</v>
      </c>
      <c r="C177" s="209"/>
      <c r="D177" s="210"/>
      <c r="E177" s="252">
        <f t="shared" si="6"/>
        <v>0</v>
      </c>
      <c r="F177" s="252">
        <f t="shared" si="7"/>
        <v>0</v>
      </c>
    </row>
    <row r="178" spans="2:7">
      <c r="B178" s="251">
        <v>46275</v>
      </c>
      <c r="C178" s="209"/>
      <c r="D178" s="210"/>
      <c r="E178" s="252">
        <f t="shared" si="6"/>
        <v>0</v>
      </c>
      <c r="F178" s="252">
        <f t="shared" si="7"/>
        <v>0</v>
      </c>
    </row>
    <row r="179" spans="2:7">
      <c r="B179" s="251">
        <v>46276</v>
      </c>
      <c r="C179" s="209"/>
      <c r="D179" s="210"/>
      <c r="E179" s="252">
        <f t="shared" si="6"/>
        <v>0</v>
      </c>
      <c r="F179" s="252">
        <f t="shared" si="7"/>
        <v>0</v>
      </c>
    </row>
    <row r="180" spans="2:7">
      <c r="B180" s="251">
        <v>46279</v>
      </c>
      <c r="C180" s="209"/>
      <c r="D180" s="210"/>
      <c r="E180" s="252">
        <f t="shared" si="6"/>
        <v>0</v>
      </c>
      <c r="F180" s="252">
        <f t="shared" si="7"/>
        <v>0</v>
      </c>
    </row>
    <row r="181" spans="2:7">
      <c r="B181" s="251">
        <v>46280</v>
      </c>
      <c r="C181" s="209"/>
      <c r="D181" s="210"/>
      <c r="E181" s="252">
        <f t="shared" si="6"/>
        <v>0</v>
      </c>
      <c r="F181" s="252">
        <f t="shared" si="7"/>
        <v>0</v>
      </c>
    </row>
    <row r="182" spans="2:7">
      <c r="B182" s="251">
        <v>46281</v>
      </c>
      <c r="C182" s="209"/>
      <c r="D182" s="210"/>
      <c r="E182" s="252">
        <f t="shared" si="6"/>
        <v>0</v>
      </c>
      <c r="F182" s="252">
        <f t="shared" si="7"/>
        <v>0</v>
      </c>
    </row>
    <row r="183" spans="2:7">
      <c r="B183" s="251">
        <v>46282</v>
      </c>
      <c r="C183" s="209"/>
      <c r="D183" s="210"/>
      <c r="E183" s="252">
        <f t="shared" si="6"/>
        <v>0</v>
      </c>
      <c r="F183" s="252">
        <f t="shared" si="7"/>
        <v>0</v>
      </c>
    </row>
    <row r="184" spans="2:7">
      <c r="B184" s="251">
        <v>46283</v>
      </c>
      <c r="C184" s="209"/>
      <c r="D184" s="210"/>
      <c r="E184" s="252">
        <f t="shared" si="6"/>
        <v>0</v>
      </c>
      <c r="F184" s="252">
        <f t="shared" si="7"/>
        <v>0</v>
      </c>
    </row>
    <row r="185" spans="2:7">
      <c r="B185" s="251">
        <v>46289</v>
      </c>
      <c r="C185" s="209"/>
      <c r="D185" s="210"/>
      <c r="E185" s="252">
        <f t="shared" si="6"/>
        <v>0</v>
      </c>
      <c r="F185" s="252">
        <f t="shared" si="7"/>
        <v>0</v>
      </c>
    </row>
    <row r="186" spans="2:7">
      <c r="B186" s="251">
        <v>46290</v>
      </c>
      <c r="C186" s="209"/>
      <c r="D186" s="210"/>
      <c r="E186" s="252">
        <f t="shared" si="6"/>
        <v>0</v>
      </c>
      <c r="F186" s="252">
        <f t="shared" si="7"/>
        <v>0</v>
      </c>
    </row>
    <row r="187" spans="2:7">
      <c r="B187" s="251">
        <v>46293</v>
      </c>
      <c r="C187" s="209"/>
      <c r="D187" s="210"/>
      <c r="E187" s="252">
        <f t="shared" si="6"/>
        <v>0</v>
      </c>
      <c r="F187" s="252">
        <f t="shared" si="7"/>
        <v>0</v>
      </c>
    </row>
    <row r="188" spans="2:7">
      <c r="B188" s="251">
        <v>46294</v>
      </c>
      <c r="C188" s="209"/>
      <c r="D188" s="210"/>
      <c r="E188" s="252">
        <f t="shared" si="6"/>
        <v>0</v>
      </c>
      <c r="F188" s="252">
        <f t="shared" si="7"/>
        <v>0</v>
      </c>
    </row>
    <row r="189" spans="2:7">
      <c r="B189" s="251">
        <v>46295</v>
      </c>
      <c r="C189" s="209"/>
      <c r="D189" s="210"/>
      <c r="E189" s="252">
        <f t="shared" si="6"/>
        <v>0</v>
      </c>
      <c r="F189" s="252">
        <f t="shared" si="7"/>
        <v>0</v>
      </c>
    </row>
    <row r="190" spans="2:7">
      <c r="B190" s="251">
        <v>46296</v>
      </c>
      <c r="C190" s="209"/>
      <c r="D190" s="210"/>
      <c r="E190" s="252">
        <f t="shared" si="6"/>
        <v>0</v>
      </c>
      <c r="F190" s="252">
        <f t="shared" si="7"/>
        <v>0</v>
      </c>
      <c r="G190" s="250" t="s">
        <v>198</v>
      </c>
    </row>
    <row r="191" spans="2:7">
      <c r="B191" s="251">
        <v>46297</v>
      </c>
      <c r="C191" s="209"/>
      <c r="D191" s="210"/>
      <c r="E191" s="252">
        <f t="shared" si="6"/>
        <v>0</v>
      </c>
      <c r="F191" s="252">
        <f t="shared" si="7"/>
        <v>0</v>
      </c>
    </row>
    <row r="192" spans="2:7">
      <c r="B192" s="251">
        <v>46300</v>
      </c>
      <c r="C192" s="209"/>
      <c r="D192" s="210"/>
      <c r="E192" s="252">
        <f t="shared" si="6"/>
        <v>0</v>
      </c>
      <c r="F192" s="252">
        <f t="shared" si="7"/>
        <v>0</v>
      </c>
    </row>
    <row r="193" spans="2:6">
      <c r="B193" s="251">
        <v>46301</v>
      </c>
      <c r="C193" s="209"/>
      <c r="D193" s="210"/>
      <c r="E193" s="252">
        <f t="shared" ref="E193:E251" si="8">ROUND(D193*C193,0)</f>
        <v>0</v>
      </c>
      <c r="F193" s="252">
        <f t="shared" ref="F193:F251" si="9">E193-E192</f>
        <v>0</v>
      </c>
    </row>
    <row r="194" spans="2:6">
      <c r="B194" s="251">
        <v>46302</v>
      </c>
      <c r="C194" s="209"/>
      <c r="D194" s="210"/>
      <c r="E194" s="252">
        <f t="shared" si="8"/>
        <v>0</v>
      </c>
      <c r="F194" s="252">
        <f t="shared" si="9"/>
        <v>0</v>
      </c>
    </row>
    <row r="195" spans="2:6">
      <c r="B195" s="251">
        <v>46303</v>
      </c>
      <c r="C195" s="209"/>
      <c r="D195" s="210"/>
      <c r="E195" s="252">
        <f t="shared" si="8"/>
        <v>0</v>
      </c>
      <c r="F195" s="252">
        <f t="shared" si="9"/>
        <v>0</v>
      </c>
    </row>
    <row r="196" spans="2:6">
      <c r="B196" s="251">
        <v>46304</v>
      </c>
      <c r="C196" s="209"/>
      <c r="D196" s="210"/>
      <c r="E196" s="252">
        <f t="shared" si="8"/>
        <v>0</v>
      </c>
      <c r="F196" s="252">
        <f t="shared" si="9"/>
        <v>0</v>
      </c>
    </row>
    <row r="197" spans="2:6">
      <c r="B197" s="251">
        <v>46308</v>
      </c>
      <c r="C197" s="209"/>
      <c r="D197" s="210"/>
      <c r="E197" s="252">
        <f t="shared" si="8"/>
        <v>0</v>
      </c>
      <c r="F197" s="252">
        <f t="shared" si="9"/>
        <v>0</v>
      </c>
    </row>
    <row r="198" spans="2:6">
      <c r="B198" s="251">
        <v>46309</v>
      </c>
      <c r="C198" s="209"/>
      <c r="D198" s="210"/>
      <c r="E198" s="252">
        <f t="shared" si="8"/>
        <v>0</v>
      </c>
      <c r="F198" s="252">
        <f t="shared" si="9"/>
        <v>0</v>
      </c>
    </row>
    <row r="199" spans="2:6">
      <c r="B199" s="251">
        <v>46310</v>
      </c>
      <c r="C199" s="209"/>
      <c r="D199" s="210"/>
      <c r="E199" s="252">
        <f t="shared" si="8"/>
        <v>0</v>
      </c>
      <c r="F199" s="252">
        <f t="shared" si="9"/>
        <v>0</v>
      </c>
    </row>
    <row r="200" spans="2:6">
      <c r="B200" s="251">
        <v>46311</v>
      </c>
      <c r="C200" s="209"/>
      <c r="D200" s="210"/>
      <c r="E200" s="252">
        <f t="shared" si="8"/>
        <v>0</v>
      </c>
      <c r="F200" s="252">
        <f t="shared" si="9"/>
        <v>0</v>
      </c>
    </row>
    <row r="201" spans="2:6">
      <c r="B201" s="251">
        <v>46314</v>
      </c>
      <c r="C201" s="209"/>
      <c r="D201" s="210"/>
      <c r="E201" s="252">
        <f t="shared" si="8"/>
        <v>0</v>
      </c>
      <c r="F201" s="252">
        <f t="shared" si="9"/>
        <v>0</v>
      </c>
    </row>
    <row r="202" spans="2:6">
      <c r="B202" s="251">
        <v>46315</v>
      </c>
      <c r="C202" s="209"/>
      <c r="D202" s="210"/>
      <c r="E202" s="252">
        <f t="shared" si="8"/>
        <v>0</v>
      </c>
      <c r="F202" s="252">
        <f t="shared" si="9"/>
        <v>0</v>
      </c>
    </row>
    <row r="203" spans="2:6">
      <c r="B203" s="251">
        <v>46316</v>
      </c>
      <c r="C203" s="209"/>
      <c r="D203" s="210"/>
      <c r="E203" s="252">
        <f t="shared" si="8"/>
        <v>0</v>
      </c>
      <c r="F203" s="252">
        <f t="shared" si="9"/>
        <v>0</v>
      </c>
    </row>
    <row r="204" spans="2:6">
      <c r="B204" s="251">
        <v>46317</v>
      </c>
      <c r="C204" s="209"/>
      <c r="D204" s="210"/>
      <c r="E204" s="252">
        <f t="shared" si="8"/>
        <v>0</v>
      </c>
      <c r="F204" s="252">
        <f t="shared" si="9"/>
        <v>0</v>
      </c>
    </row>
    <row r="205" spans="2:6">
      <c r="B205" s="251">
        <v>46318</v>
      </c>
      <c r="C205" s="209"/>
      <c r="D205" s="210"/>
      <c r="E205" s="252">
        <f t="shared" si="8"/>
        <v>0</v>
      </c>
      <c r="F205" s="252">
        <f t="shared" si="9"/>
        <v>0</v>
      </c>
    </row>
    <row r="206" spans="2:6">
      <c r="B206" s="251">
        <v>46321</v>
      </c>
      <c r="C206" s="209"/>
      <c r="D206" s="210"/>
      <c r="E206" s="252">
        <f t="shared" si="8"/>
        <v>0</v>
      </c>
      <c r="F206" s="252">
        <f t="shared" si="9"/>
        <v>0</v>
      </c>
    </row>
    <row r="207" spans="2:6">
      <c r="B207" s="251">
        <v>46322</v>
      </c>
      <c r="C207" s="209"/>
      <c r="D207" s="210"/>
      <c r="E207" s="252">
        <f t="shared" si="8"/>
        <v>0</v>
      </c>
      <c r="F207" s="252">
        <f t="shared" si="9"/>
        <v>0</v>
      </c>
    </row>
    <row r="208" spans="2:6">
      <c r="B208" s="251">
        <v>46323</v>
      </c>
      <c r="C208" s="209"/>
      <c r="D208" s="210"/>
      <c r="E208" s="252">
        <f t="shared" si="8"/>
        <v>0</v>
      </c>
      <c r="F208" s="252">
        <f t="shared" si="9"/>
        <v>0</v>
      </c>
    </row>
    <row r="209" spans="2:7">
      <c r="B209" s="251">
        <v>46324</v>
      </c>
      <c r="C209" s="209"/>
      <c r="D209" s="210"/>
      <c r="E209" s="252">
        <f t="shared" si="8"/>
        <v>0</v>
      </c>
      <c r="F209" s="252">
        <f t="shared" si="9"/>
        <v>0</v>
      </c>
    </row>
    <row r="210" spans="2:7">
      <c r="B210" s="251">
        <v>46325</v>
      </c>
      <c r="C210" s="209"/>
      <c r="D210" s="210"/>
      <c r="E210" s="252">
        <f t="shared" si="8"/>
        <v>0</v>
      </c>
      <c r="F210" s="252">
        <f t="shared" si="9"/>
        <v>0</v>
      </c>
    </row>
    <row r="211" spans="2:7">
      <c r="B211" s="251">
        <v>46328</v>
      </c>
      <c r="C211" s="209"/>
      <c r="D211" s="210"/>
      <c r="E211" s="252">
        <f t="shared" si="8"/>
        <v>0</v>
      </c>
      <c r="F211" s="252">
        <f t="shared" si="9"/>
        <v>0</v>
      </c>
      <c r="G211" s="250" t="s">
        <v>199</v>
      </c>
    </row>
    <row r="212" spans="2:7">
      <c r="B212" s="251">
        <v>46330</v>
      </c>
      <c r="C212" s="209"/>
      <c r="D212" s="210"/>
      <c r="E212" s="252">
        <f t="shared" si="8"/>
        <v>0</v>
      </c>
      <c r="F212" s="252">
        <f t="shared" si="9"/>
        <v>0</v>
      </c>
    </row>
    <row r="213" spans="2:7">
      <c r="B213" s="251">
        <v>46331</v>
      </c>
      <c r="C213" s="209"/>
      <c r="D213" s="210"/>
      <c r="E213" s="252">
        <f t="shared" si="8"/>
        <v>0</v>
      </c>
      <c r="F213" s="252">
        <f t="shared" si="9"/>
        <v>0</v>
      </c>
    </row>
    <row r="214" spans="2:7">
      <c r="B214" s="251">
        <v>46332</v>
      </c>
      <c r="C214" s="209"/>
      <c r="D214" s="210"/>
      <c r="E214" s="252">
        <f t="shared" si="8"/>
        <v>0</v>
      </c>
      <c r="F214" s="252">
        <f t="shared" si="9"/>
        <v>0</v>
      </c>
    </row>
    <row r="215" spans="2:7">
      <c r="B215" s="251">
        <v>46335</v>
      </c>
      <c r="C215" s="209"/>
      <c r="D215" s="210"/>
      <c r="E215" s="252">
        <f t="shared" si="8"/>
        <v>0</v>
      </c>
      <c r="F215" s="252">
        <f t="shared" si="9"/>
        <v>0</v>
      </c>
    </row>
    <row r="216" spans="2:7">
      <c r="B216" s="251">
        <v>46336</v>
      </c>
      <c r="C216" s="209"/>
      <c r="D216" s="210"/>
      <c r="E216" s="252">
        <f t="shared" si="8"/>
        <v>0</v>
      </c>
      <c r="F216" s="252">
        <f t="shared" si="9"/>
        <v>0</v>
      </c>
    </row>
    <row r="217" spans="2:7">
      <c r="B217" s="251">
        <v>46337</v>
      </c>
      <c r="C217" s="209"/>
      <c r="D217" s="210"/>
      <c r="E217" s="252">
        <f t="shared" si="8"/>
        <v>0</v>
      </c>
      <c r="F217" s="252">
        <f t="shared" si="9"/>
        <v>0</v>
      </c>
    </row>
    <row r="218" spans="2:7">
      <c r="B218" s="251">
        <v>46338</v>
      </c>
      <c r="C218" s="209"/>
      <c r="D218" s="210"/>
      <c r="E218" s="252">
        <f t="shared" si="8"/>
        <v>0</v>
      </c>
      <c r="F218" s="252">
        <f t="shared" si="9"/>
        <v>0</v>
      </c>
    </row>
    <row r="219" spans="2:7">
      <c r="B219" s="251">
        <v>46339</v>
      </c>
      <c r="C219" s="209"/>
      <c r="D219" s="210"/>
      <c r="E219" s="252">
        <f t="shared" si="8"/>
        <v>0</v>
      </c>
      <c r="F219" s="252">
        <f t="shared" si="9"/>
        <v>0</v>
      </c>
    </row>
    <row r="220" spans="2:7">
      <c r="B220" s="251">
        <v>46342</v>
      </c>
      <c r="C220" s="209"/>
      <c r="D220" s="210"/>
      <c r="E220" s="252">
        <f t="shared" si="8"/>
        <v>0</v>
      </c>
      <c r="F220" s="252">
        <f t="shared" si="9"/>
        <v>0</v>
      </c>
    </row>
    <row r="221" spans="2:7">
      <c r="B221" s="251">
        <v>46343</v>
      </c>
      <c r="C221" s="209"/>
      <c r="D221" s="210"/>
      <c r="E221" s="252">
        <f t="shared" si="8"/>
        <v>0</v>
      </c>
      <c r="F221" s="252">
        <f t="shared" si="9"/>
        <v>0</v>
      </c>
    </row>
    <row r="222" spans="2:7">
      <c r="B222" s="251">
        <v>46344</v>
      </c>
      <c r="C222" s="209"/>
      <c r="D222" s="210"/>
      <c r="E222" s="252">
        <f t="shared" si="8"/>
        <v>0</v>
      </c>
      <c r="F222" s="252">
        <f t="shared" si="9"/>
        <v>0</v>
      </c>
    </row>
    <row r="223" spans="2:7">
      <c r="B223" s="251">
        <v>46345</v>
      </c>
      <c r="C223" s="209"/>
      <c r="D223" s="210"/>
      <c r="E223" s="252">
        <f t="shared" si="8"/>
        <v>0</v>
      </c>
      <c r="F223" s="252">
        <f t="shared" si="9"/>
        <v>0</v>
      </c>
    </row>
    <row r="224" spans="2:7">
      <c r="B224" s="251">
        <v>46346</v>
      </c>
      <c r="C224" s="209"/>
      <c r="D224" s="210"/>
      <c r="E224" s="252">
        <f t="shared" si="8"/>
        <v>0</v>
      </c>
      <c r="F224" s="252">
        <f t="shared" si="9"/>
        <v>0</v>
      </c>
    </row>
    <row r="225" spans="2:7">
      <c r="B225" s="251">
        <v>46350</v>
      </c>
      <c r="C225" s="209"/>
      <c r="D225" s="210"/>
      <c r="E225" s="252">
        <f t="shared" si="8"/>
        <v>0</v>
      </c>
      <c r="F225" s="252">
        <f t="shared" si="9"/>
        <v>0</v>
      </c>
    </row>
    <row r="226" spans="2:7">
      <c r="B226" s="251">
        <v>46351</v>
      </c>
      <c r="C226" s="209"/>
      <c r="D226" s="210"/>
      <c r="E226" s="252">
        <f t="shared" si="8"/>
        <v>0</v>
      </c>
      <c r="F226" s="252">
        <f t="shared" si="9"/>
        <v>0</v>
      </c>
    </row>
    <row r="227" spans="2:7">
      <c r="B227" s="251">
        <v>46352</v>
      </c>
      <c r="C227" s="209"/>
      <c r="D227" s="210"/>
      <c r="E227" s="252">
        <f t="shared" si="8"/>
        <v>0</v>
      </c>
      <c r="F227" s="252">
        <f t="shared" si="9"/>
        <v>0</v>
      </c>
    </row>
    <row r="228" spans="2:7">
      <c r="B228" s="251">
        <v>46353</v>
      </c>
      <c r="C228" s="209"/>
      <c r="D228" s="210"/>
      <c r="E228" s="252">
        <f t="shared" si="8"/>
        <v>0</v>
      </c>
      <c r="F228" s="252">
        <f t="shared" si="9"/>
        <v>0</v>
      </c>
    </row>
    <row r="229" spans="2:7">
      <c r="B229" s="251">
        <v>46356</v>
      </c>
      <c r="C229" s="209"/>
      <c r="D229" s="210"/>
      <c r="E229" s="252">
        <f t="shared" si="8"/>
        <v>0</v>
      </c>
      <c r="F229" s="252">
        <f t="shared" si="9"/>
        <v>0</v>
      </c>
    </row>
    <row r="230" spans="2:7">
      <c r="B230" s="251">
        <v>46357</v>
      </c>
      <c r="C230" s="209"/>
      <c r="D230" s="210"/>
      <c r="E230" s="252">
        <f t="shared" si="8"/>
        <v>0</v>
      </c>
      <c r="F230" s="252">
        <f t="shared" si="9"/>
        <v>0</v>
      </c>
      <c r="G230" s="250" t="s">
        <v>200</v>
      </c>
    </row>
    <row r="231" spans="2:7">
      <c r="B231" s="251">
        <v>46358</v>
      </c>
      <c r="C231" s="209"/>
      <c r="D231" s="210"/>
      <c r="E231" s="252">
        <f t="shared" si="8"/>
        <v>0</v>
      </c>
      <c r="F231" s="252">
        <f t="shared" si="9"/>
        <v>0</v>
      </c>
    </row>
    <row r="232" spans="2:7">
      <c r="B232" s="251">
        <v>46359</v>
      </c>
      <c r="C232" s="209"/>
      <c r="D232" s="210"/>
      <c r="E232" s="252">
        <f t="shared" si="8"/>
        <v>0</v>
      </c>
      <c r="F232" s="252">
        <f t="shared" si="9"/>
        <v>0</v>
      </c>
    </row>
    <row r="233" spans="2:7">
      <c r="B233" s="251">
        <v>46360</v>
      </c>
      <c r="C233" s="209"/>
      <c r="D233" s="210"/>
      <c r="E233" s="252">
        <f t="shared" si="8"/>
        <v>0</v>
      </c>
      <c r="F233" s="252">
        <f t="shared" si="9"/>
        <v>0</v>
      </c>
    </row>
    <row r="234" spans="2:7">
      <c r="B234" s="251">
        <v>46363</v>
      </c>
      <c r="C234" s="209"/>
      <c r="D234" s="210"/>
      <c r="E234" s="252">
        <f t="shared" si="8"/>
        <v>0</v>
      </c>
      <c r="F234" s="252">
        <f t="shared" si="9"/>
        <v>0</v>
      </c>
    </row>
    <row r="235" spans="2:7">
      <c r="B235" s="251">
        <v>46364</v>
      </c>
      <c r="C235" s="209"/>
      <c r="D235" s="210"/>
      <c r="E235" s="252">
        <f t="shared" si="8"/>
        <v>0</v>
      </c>
      <c r="F235" s="252">
        <f t="shared" si="9"/>
        <v>0</v>
      </c>
    </row>
    <row r="236" spans="2:7">
      <c r="B236" s="251">
        <v>46365</v>
      </c>
      <c r="C236" s="209"/>
      <c r="D236" s="210"/>
      <c r="E236" s="252">
        <f t="shared" si="8"/>
        <v>0</v>
      </c>
      <c r="F236" s="252">
        <f t="shared" si="9"/>
        <v>0</v>
      </c>
    </row>
    <row r="237" spans="2:7">
      <c r="B237" s="251">
        <v>46366</v>
      </c>
      <c r="C237" s="209"/>
      <c r="D237" s="210"/>
      <c r="E237" s="252">
        <f t="shared" si="8"/>
        <v>0</v>
      </c>
      <c r="F237" s="252">
        <f t="shared" si="9"/>
        <v>0</v>
      </c>
    </row>
    <row r="238" spans="2:7">
      <c r="B238" s="251">
        <v>46367</v>
      </c>
      <c r="C238" s="209"/>
      <c r="D238" s="210"/>
      <c r="E238" s="252">
        <f t="shared" si="8"/>
        <v>0</v>
      </c>
      <c r="F238" s="252">
        <f t="shared" si="9"/>
        <v>0</v>
      </c>
    </row>
    <row r="239" spans="2:7">
      <c r="B239" s="251">
        <v>46370</v>
      </c>
      <c r="C239" s="209"/>
      <c r="D239" s="210"/>
      <c r="E239" s="252">
        <f t="shared" si="8"/>
        <v>0</v>
      </c>
      <c r="F239" s="252">
        <f t="shared" si="9"/>
        <v>0</v>
      </c>
    </row>
    <row r="240" spans="2:7">
      <c r="B240" s="251">
        <v>46371</v>
      </c>
      <c r="C240" s="209"/>
      <c r="D240" s="210"/>
      <c r="E240" s="252">
        <f t="shared" si="8"/>
        <v>0</v>
      </c>
      <c r="F240" s="252">
        <f t="shared" si="9"/>
        <v>0</v>
      </c>
    </row>
    <row r="241" spans="2:6">
      <c r="B241" s="251">
        <v>46372</v>
      </c>
      <c r="C241" s="209"/>
      <c r="D241" s="210"/>
      <c r="E241" s="252">
        <f t="shared" si="8"/>
        <v>0</v>
      </c>
      <c r="F241" s="252">
        <f t="shared" si="9"/>
        <v>0</v>
      </c>
    </row>
    <row r="242" spans="2:6">
      <c r="B242" s="251">
        <v>46373</v>
      </c>
      <c r="C242" s="209"/>
      <c r="D242" s="210"/>
      <c r="E242" s="252">
        <f t="shared" si="8"/>
        <v>0</v>
      </c>
      <c r="F242" s="252">
        <f t="shared" si="9"/>
        <v>0</v>
      </c>
    </row>
    <row r="243" spans="2:6">
      <c r="B243" s="251">
        <v>46374</v>
      </c>
      <c r="C243" s="209"/>
      <c r="D243" s="210"/>
      <c r="E243" s="252">
        <f t="shared" si="8"/>
        <v>0</v>
      </c>
      <c r="F243" s="252">
        <f t="shared" si="9"/>
        <v>0</v>
      </c>
    </row>
    <row r="244" spans="2:6">
      <c r="B244" s="251">
        <v>46377</v>
      </c>
      <c r="C244" s="209"/>
      <c r="D244" s="210"/>
      <c r="E244" s="252">
        <f t="shared" si="8"/>
        <v>0</v>
      </c>
      <c r="F244" s="252">
        <f t="shared" si="9"/>
        <v>0</v>
      </c>
    </row>
    <row r="245" spans="2:6">
      <c r="B245" s="251">
        <v>46378</v>
      </c>
      <c r="C245" s="209"/>
      <c r="D245" s="210"/>
      <c r="E245" s="252">
        <f t="shared" si="8"/>
        <v>0</v>
      </c>
      <c r="F245" s="252">
        <f t="shared" si="9"/>
        <v>0</v>
      </c>
    </row>
    <row r="246" spans="2:6">
      <c r="B246" s="251">
        <v>46379</v>
      </c>
      <c r="C246" s="209"/>
      <c r="D246" s="210"/>
      <c r="E246" s="252">
        <f t="shared" si="8"/>
        <v>0</v>
      </c>
      <c r="F246" s="252">
        <f t="shared" si="9"/>
        <v>0</v>
      </c>
    </row>
    <row r="247" spans="2:6">
      <c r="B247" s="251">
        <v>46380</v>
      </c>
      <c r="C247" s="209"/>
      <c r="D247" s="210"/>
      <c r="E247" s="252">
        <f t="shared" si="8"/>
        <v>0</v>
      </c>
      <c r="F247" s="252">
        <f t="shared" si="9"/>
        <v>0</v>
      </c>
    </row>
    <row r="248" spans="2:6">
      <c r="B248" s="251">
        <v>46381</v>
      </c>
      <c r="C248" s="209"/>
      <c r="D248" s="210"/>
      <c r="E248" s="252">
        <f t="shared" si="8"/>
        <v>0</v>
      </c>
      <c r="F248" s="252">
        <f t="shared" si="9"/>
        <v>0</v>
      </c>
    </row>
    <row r="249" spans="2:6">
      <c r="B249" s="251">
        <v>46384</v>
      </c>
      <c r="C249" s="209"/>
      <c r="D249" s="210"/>
      <c r="E249" s="252">
        <f t="shared" si="8"/>
        <v>0</v>
      </c>
      <c r="F249" s="252">
        <f t="shared" si="9"/>
        <v>0</v>
      </c>
    </row>
    <row r="250" spans="2:6">
      <c r="B250" s="251">
        <v>46385</v>
      </c>
      <c r="C250" s="209"/>
      <c r="D250" s="210"/>
      <c r="E250" s="252">
        <f t="shared" si="8"/>
        <v>0</v>
      </c>
      <c r="F250" s="252">
        <f t="shared" si="9"/>
        <v>0</v>
      </c>
    </row>
    <row r="251" spans="2:6">
      <c r="B251" s="251">
        <v>46386</v>
      </c>
      <c r="C251" s="209"/>
      <c r="D251" s="210"/>
      <c r="E251" s="252">
        <f t="shared" si="8"/>
        <v>0</v>
      </c>
      <c r="F251" s="252">
        <f t="shared" si="9"/>
        <v>0</v>
      </c>
    </row>
  </sheetData>
  <sheetProtection algorithmName="SHA-512" hashValue="zJI3OK43PgExWCXhhb9BR3aMG5bVI+fQJQ+ndX70ts2m9T++ah3YIh4FqKxGobgIdSUYjhjihPxkiRHHiUAxKw==" saltValue="db+dVuO8mvnUzkL8JUMPtA==" spinCount="100000" sheet="1" objects="1" scenarios="1"/>
  <phoneticPr fontId="1"/>
  <conditionalFormatting sqref="E11:F251">
    <cfRule type="expression" dxfId="54" priority="2">
      <formula>$B11&gt;$F$6</formula>
    </cfRule>
  </conditionalFormatting>
  <hyperlinks>
    <hyperlink ref="G10" location="'1月'!A1" display="1月シートへジャンプ⇒" xr:uid="{99E079DE-1495-4566-9B86-94281C6CBCCE}"/>
    <hyperlink ref="G29" location="'2月'!A1" display="2月シートへジャンプ⇒" xr:uid="{7EA383E8-328A-45DA-91E9-50008921A1BC}"/>
    <hyperlink ref="G47" location="'3月'!A1" display="3月シートへジャンプ⇒" xr:uid="{F00CB2A2-DE29-46DA-B0C1-BBF2266A84FD}"/>
    <hyperlink ref="G68" location="'4月'!A1" display="4月シートへジャンプ⇒" xr:uid="{590196EB-6C73-46F7-BDB3-C04604F622F2}"/>
    <hyperlink ref="G89" location="'5月'!A1" display="5月シートへジャンプ⇒" xr:uid="{6BC8B53A-8A64-4F79-B905-BFE692F64B9A}"/>
    <hyperlink ref="G107" location="'6月'!A1" display="6月シートへジャンプ⇒" xr:uid="{FB6B7ED7-C4D4-4A36-B035-4F1B9F614FBA}"/>
    <hyperlink ref="G129" location="'7月'!A1" display="7月シートへジャンプ⇒" xr:uid="{D7C9C05C-A249-414C-A329-96A969C672A8}"/>
    <hyperlink ref="G151" location="'8月'!A1" display="8月シートへジャンプ⇒" xr:uid="{DE59BC3D-C808-49D0-BDA1-ECA11BEC4681}"/>
    <hyperlink ref="G171" location="'9月'!A1" display="9月シートへジャンプ⇒" xr:uid="{4AAEA37D-ED82-4D49-AFBA-780779DD3B72}"/>
    <hyperlink ref="G190" location="'10月'!A1" display="10月シートへジャンプ⇒" xr:uid="{FDEC8EC0-0085-4552-A1DD-3B4673B2E762}"/>
    <hyperlink ref="G211" location="'11月'!A1" display="11月シートへジャンプ⇒" xr:uid="{F14D8686-A019-46CF-9F88-ED9A6B4409FA}"/>
    <hyperlink ref="G230" location="'12月'!A1" display="12月シートへジャンプ⇒" xr:uid="{9D9E1852-3AA1-4166-BC26-4014A3BD588D}"/>
    <hyperlink ref="F2" location="目次!A1" display="目次へジャンプ" xr:uid="{CC1D9838-9319-4CDF-8FB3-C413A4ADF318}"/>
  </hyperlink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CD32-5E70-410A-AD4D-B73477E2BDE6}">
  <sheetPr codeName="Sheet15"/>
  <dimension ref="A1:T867"/>
  <sheetViews>
    <sheetView showGridLines="0" zoomScaleNormal="100" workbookViewId="0">
      <pane xSplit="2" ySplit="1" topLeftCell="C2" activePane="bottomRight" state="frozen"/>
      <selection activeCell="N33" sqref="N33"/>
      <selection pane="topRight" activeCell="N33" sqref="N33"/>
      <selection pane="bottomLeft" activeCell="N33" sqref="N33"/>
      <selection pane="bottomRight" activeCell="C2" sqref="C2"/>
    </sheetView>
  </sheetViews>
  <sheetFormatPr defaultColWidth="9" defaultRowHeight="13.8"/>
  <cols>
    <col min="1" max="1" width="9" style="38" customWidth="1"/>
    <col min="2" max="2" width="7.47265625" style="38" customWidth="1"/>
    <col min="3" max="3" width="17.05078125" style="45" customWidth="1"/>
    <col min="4" max="4" width="13.578125" style="45" customWidth="1"/>
    <col min="5" max="5" width="10.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 style="38" customWidth="1"/>
    <col min="12" max="12" width="7.47265625" style="38" customWidth="1"/>
    <col min="13" max="13" width="17.05078125" style="45" customWidth="1"/>
    <col min="14" max="14" width="13.578125" style="45" customWidth="1"/>
    <col min="15" max="15" width="10.83984375" style="50" customWidth="1"/>
    <col min="16" max="16" width="13.578125" style="45" customWidth="1"/>
    <col min="17" max="17" width="10.83984375" style="45" customWidth="1"/>
    <col min="18" max="18" width="13.578125" style="38" customWidth="1"/>
    <col min="19" max="19" width="10.83984375" style="38" customWidth="1"/>
    <col min="20" max="20" width="4" style="38" customWidth="1"/>
    <col min="21" max="16384" width="9" style="38"/>
  </cols>
  <sheetData>
    <row r="1" spans="1:20" ht="39.75" customHeight="1" thickBot="1">
      <c r="A1" s="97"/>
      <c r="B1" s="325" t="s">
        <v>63</v>
      </c>
      <c r="C1" s="326"/>
      <c r="D1" s="63" t="s">
        <v>101</v>
      </c>
      <c r="E1" s="91" t="s">
        <v>102</v>
      </c>
      <c r="F1" s="63" t="s">
        <v>4</v>
      </c>
      <c r="G1" s="92" t="s">
        <v>66</v>
      </c>
      <c r="H1" s="250" t="s">
        <v>227</v>
      </c>
      <c r="L1" s="325" t="s">
        <v>117</v>
      </c>
      <c r="M1" s="326"/>
      <c r="N1" s="63" t="s">
        <v>101</v>
      </c>
      <c r="O1" s="91" t="s">
        <v>102</v>
      </c>
      <c r="P1" s="63" t="s">
        <v>4</v>
      </c>
      <c r="Q1" s="92" t="s">
        <v>66</v>
      </c>
    </row>
    <row r="2" spans="1:20" ht="14.1" thickBot="1">
      <c r="A2" s="75"/>
      <c r="B2" s="100" t="s">
        <v>0</v>
      </c>
      <c r="C2" s="67">
        <f>入力シート!B5</f>
        <v>0</v>
      </c>
      <c r="D2" s="17"/>
      <c r="E2" s="93"/>
      <c r="F2" s="17"/>
      <c r="G2" s="94"/>
      <c r="J2" s="72"/>
      <c r="L2" s="100" t="s">
        <v>0</v>
      </c>
      <c r="M2" s="136">
        <f>入力シート!B5</f>
        <v>0</v>
      </c>
      <c r="N2" s="17"/>
      <c r="O2" s="93"/>
      <c r="P2" s="17"/>
      <c r="Q2" s="94"/>
      <c r="T2" s="72"/>
    </row>
    <row r="3" spans="1:20" ht="15" customHeight="1">
      <c r="A3" s="98" t="s">
        <v>89</v>
      </c>
      <c r="B3" s="95" t="s">
        <v>89</v>
      </c>
      <c r="C3" s="80" t="e">
        <f>'1月'!C22</f>
        <v>#N/A</v>
      </c>
      <c r="D3" s="17" t="e">
        <f>C3-C2</f>
        <v>#N/A</v>
      </c>
      <c r="E3" s="23" t="e">
        <f>D3/C2</f>
        <v>#N/A</v>
      </c>
      <c r="F3" s="17" t="e">
        <f t="shared" ref="F3:F14" si="0">C3-$C$2</f>
        <v>#N/A</v>
      </c>
      <c r="G3" s="24" t="e">
        <f t="shared" ref="G3:G14" si="1">F3/$C$2</f>
        <v>#N/A</v>
      </c>
      <c r="J3" s="72"/>
      <c r="L3" s="95" t="s">
        <v>89</v>
      </c>
      <c r="M3" s="80" t="e">
        <f>'1月'!L22</f>
        <v>#N/A</v>
      </c>
      <c r="N3" s="17" t="e">
        <f t="shared" ref="N3:N14" si="2">M3-M2</f>
        <v>#N/A</v>
      </c>
      <c r="O3" s="23" t="e">
        <f t="shared" ref="O3:O14" si="3">N3/M2</f>
        <v>#N/A</v>
      </c>
      <c r="P3" s="17" t="e">
        <f t="shared" ref="P3:P14" si="4">M3-$C$2</f>
        <v>#N/A</v>
      </c>
      <c r="Q3" s="24" t="e">
        <f t="shared" ref="Q3:Q14" si="5">P3/$C$2</f>
        <v>#N/A</v>
      </c>
      <c r="T3" s="72"/>
    </row>
    <row r="4" spans="1:20" ht="15" customHeight="1">
      <c r="A4" s="98" t="s">
        <v>90</v>
      </c>
      <c r="B4" s="95" t="s">
        <v>90</v>
      </c>
      <c r="C4" s="138" t="e">
        <f>'3月'!C3</f>
        <v>#N/A</v>
      </c>
      <c r="D4" s="17" t="e">
        <f>C4-C3</f>
        <v>#N/A</v>
      </c>
      <c r="E4" s="23" t="e">
        <f>D4/C3</f>
        <v>#N/A</v>
      </c>
      <c r="F4" s="17" t="e">
        <f t="shared" si="0"/>
        <v>#N/A</v>
      </c>
      <c r="G4" s="24" t="e">
        <f t="shared" si="1"/>
        <v>#N/A</v>
      </c>
      <c r="J4" s="72"/>
      <c r="L4" s="95" t="s">
        <v>90</v>
      </c>
      <c r="M4" s="80" t="e">
        <f>'3月'!L3</f>
        <v>#N/A</v>
      </c>
      <c r="N4" s="17" t="e">
        <f t="shared" si="2"/>
        <v>#N/A</v>
      </c>
      <c r="O4" s="23" t="e">
        <f t="shared" si="3"/>
        <v>#N/A</v>
      </c>
      <c r="P4" s="17" t="e">
        <f t="shared" si="4"/>
        <v>#N/A</v>
      </c>
      <c r="Q4" s="24" t="e">
        <f t="shared" si="5"/>
        <v>#N/A</v>
      </c>
      <c r="T4" s="72"/>
    </row>
    <row r="5" spans="1:20" ht="15" customHeight="1">
      <c r="A5" s="98" t="s">
        <v>91</v>
      </c>
      <c r="B5" s="95" t="s">
        <v>91</v>
      </c>
      <c r="C5" s="138" t="e">
        <f>'4月'!C3</f>
        <v>#N/A</v>
      </c>
      <c r="D5" s="17" t="e">
        <f t="shared" ref="D5:D14" si="6">C5-C4</f>
        <v>#N/A</v>
      </c>
      <c r="E5" s="23" t="e">
        <f t="shared" ref="E5:E14" si="7">D5/C4</f>
        <v>#N/A</v>
      </c>
      <c r="F5" s="17" t="e">
        <f t="shared" si="0"/>
        <v>#N/A</v>
      </c>
      <c r="G5" s="24" t="e">
        <f t="shared" si="1"/>
        <v>#N/A</v>
      </c>
      <c r="J5" s="72"/>
      <c r="L5" s="95" t="s">
        <v>91</v>
      </c>
      <c r="M5" s="138" t="e">
        <f>'4月'!L3</f>
        <v>#N/A</v>
      </c>
      <c r="N5" s="17" t="e">
        <f t="shared" si="2"/>
        <v>#N/A</v>
      </c>
      <c r="O5" s="23" t="e">
        <f t="shared" si="3"/>
        <v>#N/A</v>
      </c>
      <c r="P5" s="17" t="e">
        <f t="shared" si="4"/>
        <v>#N/A</v>
      </c>
      <c r="Q5" s="24" t="e">
        <f t="shared" si="5"/>
        <v>#N/A</v>
      </c>
      <c r="T5" s="72"/>
    </row>
    <row r="6" spans="1:20" ht="15" customHeight="1">
      <c r="A6" s="98" t="s">
        <v>92</v>
      </c>
      <c r="B6" s="95" t="s">
        <v>92</v>
      </c>
      <c r="C6" s="138" t="e">
        <f>'5月'!C3</f>
        <v>#N/A</v>
      </c>
      <c r="D6" s="17" t="e">
        <f t="shared" si="6"/>
        <v>#N/A</v>
      </c>
      <c r="E6" s="23" t="e">
        <f t="shared" si="7"/>
        <v>#N/A</v>
      </c>
      <c r="F6" s="17" t="e">
        <f t="shared" si="0"/>
        <v>#N/A</v>
      </c>
      <c r="G6" s="24" t="e">
        <f t="shared" si="1"/>
        <v>#N/A</v>
      </c>
      <c r="J6" s="72"/>
      <c r="L6" s="95" t="s">
        <v>92</v>
      </c>
      <c r="M6" s="138" t="e">
        <f>'5月'!L3</f>
        <v>#N/A</v>
      </c>
      <c r="N6" s="17" t="e">
        <f t="shared" si="2"/>
        <v>#N/A</v>
      </c>
      <c r="O6" s="23" t="e">
        <f t="shared" si="3"/>
        <v>#N/A</v>
      </c>
      <c r="P6" s="17" t="e">
        <f t="shared" si="4"/>
        <v>#N/A</v>
      </c>
      <c r="Q6" s="24" t="e">
        <f t="shared" si="5"/>
        <v>#N/A</v>
      </c>
      <c r="T6" s="72"/>
    </row>
    <row r="7" spans="1:20" ht="15" customHeight="1">
      <c r="A7" s="98" t="s">
        <v>93</v>
      </c>
      <c r="B7" s="95" t="s">
        <v>93</v>
      </c>
      <c r="C7" s="138" t="e">
        <f>'6月'!C3</f>
        <v>#N/A</v>
      </c>
      <c r="D7" s="17" t="e">
        <f t="shared" si="6"/>
        <v>#N/A</v>
      </c>
      <c r="E7" s="23" t="e">
        <f t="shared" si="7"/>
        <v>#N/A</v>
      </c>
      <c r="F7" s="17" t="e">
        <f t="shared" si="0"/>
        <v>#N/A</v>
      </c>
      <c r="G7" s="24" t="e">
        <f t="shared" si="1"/>
        <v>#N/A</v>
      </c>
      <c r="J7" s="72"/>
      <c r="L7" s="95" t="s">
        <v>93</v>
      </c>
      <c r="M7" s="138" t="e">
        <f>'6月'!L3</f>
        <v>#N/A</v>
      </c>
      <c r="N7" s="17" t="e">
        <f t="shared" si="2"/>
        <v>#N/A</v>
      </c>
      <c r="O7" s="23" t="e">
        <f t="shared" si="3"/>
        <v>#N/A</v>
      </c>
      <c r="P7" s="17" t="e">
        <f t="shared" si="4"/>
        <v>#N/A</v>
      </c>
      <c r="Q7" s="24" t="e">
        <f t="shared" si="5"/>
        <v>#N/A</v>
      </c>
      <c r="T7" s="72"/>
    </row>
    <row r="8" spans="1:20" ht="15" customHeight="1">
      <c r="A8" s="98" t="s">
        <v>94</v>
      </c>
      <c r="B8" s="95" t="s">
        <v>94</v>
      </c>
      <c r="C8" s="138" t="e">
        <f>'7月'!C3</f>
        <v>#N/A</v>
      </c>
      <c r="D8" s="17" t="e">
        <f t="shared" si="6"/>
        <v>#N/A</v>
      </c>
      <c r="E8" s="23" t="e">
        <f t="shared" si="7"/>
        <v>#N/A</v>
      </c>
      <c r="F8" s="17" t="e">
        <f t="shared" si="0"/>
        <v>#N/A</v>
      </c>
      <c r="G8" s="24" t="e">
        <f t="shared" si="1"/>
        <v>#N/A</v>
      </c>
      <c r="J8" s="72"/>
      <c r="L8" s="95" t="s">
        <v>94</v>
      </c>
      <c r="M8" s="138" t="e">
        <f>'7月'!L3</f>
        <v>#N/A</v>
      </c>
      <c r="N8" s="17" t="e">
        <f t="shared" si="2"/>
        <v>#N/A</v>
      </c>
      <c r="O8" s="23" t="e">
        <f t="shared" si="3"/>
        <v>#N/A</v>
      </c>
      <c r="P8" s="17" t="e">
        <f t="shared" si="4"/>
        <v>#N/A</v>
      </c>
      <c r="Q8" s="24" t="e">
        <f t="shared" si="5"/>
        <v>#N/A</v>
      </c>
      <c r="T8" s="72"/>
    </row>
    <row r="9" spans="1:20" ht="15" customHeight="1">
      <c r="A9" s="98" t="s">
        <v>95</v>
      </c>
      <c r="B9" s="95" t="s">
        <v>95</v>
      </c>
      <c r="C9" s="138" t="e">
        <f>'8月'!C3</f>
        <v>#N/A</v>
      </c>
      <c r="D9" s="17" t="e">
        <f t="shared" si="6"/>
        <v>#N/A</v>
      </c>
      <c r="E9" s="23" t="e">
        <f t="shared" si="7"/>
        <v>#N/A</v>
      </c>
      <c r="F9" s="17" t="e">
        <f t="shared" si="0"/>
        <v>#N/A</v>
      </c>
      <c r="G9" s="24" t="e">
        <f t="shared" si="1"/>
        <v>#N/A</v>
      </c>
      <c r="I9" s="112"/>
      <c r="J9" s="72"/>
      <c r="L9" s="95" t="s">
        <v>95</v>
      </c>
      <c r="M9" s="138" t="e">
        <f>'8月'!L3</f>
        <v>#N/A</v>
      </c>
      <c r="N9" s="17" t="e">
        <f t="shared" si="2"/>
        <v>#N/A</v>
      </c>
      <c r="O9" s="23" t="e">
        <f t="shared" si="3"/>
        <v>#N/A</v>
      </c>
      <c r="P9" s="17" t="e">
        <f t="shared" si="4"/>
        <v>#N/A</v>
      </c>
      <c r="Q9" s="24" t="e">
        <f t="shared" si="5"/>
        <v>#N/A</v>
      </c>
      <c r="T9" s="72"/>
    </row>
    <row r="10" spans="1:20" ht="15" customHeight="1">
      <c r="A10" s="98" t="s">
        <v>96</v>
      </c>
      <c r="B10" s="95" t="s">
        <v>96</v>
      </c>
      <c r="C10" s="138" t="e">
        <f>'9月'!C3</f>
        <v>#N/A</v>
      </c>
      <c r="D10" s="17" t="e">
        <f t="shared" si="6"/>
        <v>#N/A</v>
      </c>
      <c r="E10" s="23" t="e">
        <f t="shared" si="7"/>
        <v>#N/A</v>
      </c>
      <c r="F10" s="17" t="e">
        <f t="shared" si="0"/>
        <v>#N/A</v>
      </c>
      <c r="G10" s="24" t="e">
        <f t="shared" si="1"/>
        <v>#N/A</v>
      </c>
      <c r="J10" s="72"/>
      <c r="L10" s="95" t="s">
        <v>96</v>
      </c>
      <c r="M10" s="138" t="e">
        <f>'9月'!L3</f>
        <v>#N/A</v>
      </c>
      <c r="N10" s="17" t="e">
        <f t="shared" si="2"/>
        <v>#N/A</v>
      </c>
      <c r="O10" s="23" t="e">
        <f t="shared" si="3"/>
        <v>#N/A</v>
      </c>
      <c r="P10" s="17" t="e">
        <f t="shared" si="4"/>
        <v>#N/A</v>
      </c>
      <c r="Q10" s="24" t="e">
        <f t="shared" si="5"/>
        <v>#N/A</v>
      </c>
      <c r="T10" s="72"/>
    </row>
    <row r="11" spans="1:20" ht="15" customHeight="1">
      <c r="A11" s="98" t="s">
        <v>97</v>
      </c>
      <c r="B11" s="95" t="s">
        <v>97</v>
      </c>
      <c r="C11" s="138" t="e">
        <f>'10月'!C3</f>
        <v>#N/A</v>
      </c>
      <c r="D11" s="17" t="e">
        <f t="shared" si="6"/>
        <v>#N/A</v>
      </c>
      <c r="E11" s="23" t="e">
        <f t="shared" si="7"/>
        <v>#N/A</v>
      </c>
      <c r="F11" s="17" t="e">
        <f t="shared" si="0"/>
        <v>#N/A</v>
      </c>
      <c r="G11" s="24" t="e">
        <f t="shared" si="1"/>
        <v>#N/A</v>
      </c>
      <c r="J11" s="72"/>
      <c r="L11" s="95" t="s">
        <v>97</v>
      </c>
      <c r="M11" s="138" t="e">
        <f>'10月'!L3</f>
        <v>#N/A</v>
      </c>
      <c r="N11" s="17" t="e">
        <f t="shared" si="2"/>
        <v>#N/A</v>
      </c>
      <c r="O11" s="23" t="e">
        <f t="shared" si="3"/>
        <v>#N/A</v>
      </c>
      <c r="P11" s="17" t="e">
        <f t="shared" si="4"/>
        <v>#N/A</v>
      </c>
      <c r="Q11" s="24" t="e">
        <f t="shared" si="5"/>
        <v>#N/A</v>
      </c>
      <c r="T11" s="72"/>
    </row>
    <row r="12" spans="1:20" ht="15" customHeight="1">
      <c r="A12" s="98" t="s">
        <v>98</v>
      </c>
      <c r="B12" s="95" t="s">
        <v>98</v>
      </c>
      <c r="C12" s="138" t="e">
        <f>'11月'!C3</f>
        <v>#N/A</v>
      </c>
      <c r="D12" s="17" t="e">
        <f t="shared" si="6"/>
        <v>#N/A</v>
      </c>
      <c r="E12" s="23" t="e">
        <f t="shared" si="7"/>
        <v>#N/A</v>
      </c>
      <c r="F12" s="17" t="e">
        <f t="shared" si="0"/>
        <v>#N/A</v>
      </c>
      <c r="G12" s="24" t="e">
        <f t="shared" si="1"/>
        <v>#N/A</v>
      </c>
      <c r="J12" s="72"/>
      <c r="L12" s="95" t="s">
        <v>98</v>
      </c>
      <c r="M12" s="138" t="e">
        <f>'11月'!L3</f>
        <v>#N/A</v>
      </c>
      <c r="N12" s="17" t="e">
        <f t="shared" si="2"/>
        <v>#N/A</v>
      </c>
      <c r="O12" s="23" t="e">
        <f t="shared" si="3"/>
        <v>#N/A</v>
      </c>
      <c r="P12" s="17" t="e">
        <f t="shared" si="4"/>
        <v>#N/A</v>
      </c>
      <c r="Q12" s="24" t="e">
        <f t="shared" si="5"/>
        <v>#N/A</v>
      </c>
      <c r="T12" s="72"/>
    </row>
    <row r="13" spans="1:20" ht="15" customHeight="1">
      <c r="A13" s="98" t="s">
        <v>99</v>
      </c>
      <c r="B13" s="95" t="s">
        <v>99</v>
      </c>
      <c r="C13" s="138" t="e">
        <f>'12月'!C3</f>
        <v>#N/A</v>
      </c>
      <c r="D13" s="17" t="e">
        <f t="shared" si="6"/>
        <v>#N/A</v>
      </c>
      <c r="E13" s="23" t="e">
        <f t="shared" si="7"/>
        <v>#N/A</v>
      </c>
      <c r="F13" s="17" t="e">
        <f t="shared" si="0"/>
        <v>#N/A</v>
      </c>
      <c r="G13" s="24" t="e">
        <f t="shared" si="1"/>
        <v>#N/A</v>
      </c>
      <c r="J13" s="72"/>
      <c r="L13" s="95" t="s">
        <v>99</v>
      </c>
      <c r="M13" s="138" t="e">
        <f>'12月'!L3</f>
        <v>#N/A</v>
      </c>
      <c r="N13" s="17" t="e">
        <f t="shared" si="2"/>
        <v>#N/A</v>
      </c>
      <c r="O13" s="23" t="e">
        <f t="shared" si="3"/>
        <v>#N/A</v>
      </c>
      <c r="P13" s="17" t="e">
        <f t="shared" si="4"/>
        <v>#N/A</v>
      </c>
      <c r="Q13" s="24" t="e">
        <f t="shared" si="5"/>
        <v>#N/A</v>
      </c>
      <c r="T13" s="72"/>
    </row>
    <row r="14" spans="1:20" ht="15" customHeight="1">
      <c r="A14" s="99" t="s">
        <v>100</v>
      </c>
      <c r="B14" s="96" t="s">
        <v>100</v>
      </c>
      <c r="C14" s="84" t="e">
        <f>'12月'!C25</f>
        <v>#N/A</v>
      </c>
      <c r="D14" s="25" t="e">
        <f t="shared" si="6"/>
        <v>#N/A</v>
      </c>
      <c r="E14" s="26" t="e">
        <f t="shared" si="7"/>
        <v>#N/A</v>
      </c>
      <c r="F14" s="25" t="e">
        <f t="shared" si="0"/>
        <v>#N/A</v>
      </c>
      <c r="G14" s="27" t="e">
        <f t="shared" si="1"/>
        <v>#N/A</v>
      </c>
      <c r="J14" s="72"/>
      <c r="L14" s="96" t="s">
        <v>100</v>
      </c>
      <c r="M14" s="84" t="e">
        <f>'12月'!L25</f>
        <v>#N/A</v>
      </c>
      <c r="N14" s="25" t="e">
        <f t="shared" si="2"/>
        <v>#N/A</v>
      </c>
      <c r="O14" s="26" t="e">
        <f t="shared" si="3"/>
        <v>#N/A</v>
      </c>
      <c r="P14" s="25" t="e">
        <f t="shared" si="4"/>
        <v>#N/A</v>
      </c>
      <c r="Q14" s="27" t="e">
        <f t="shared" si="5"/>
        <v>#N/A</v>
      </c>
      <c r="T14" s="72"/>
    </row>
    <row r="15" spans="1:20" ht="14.1" thickBot="1">
      <c r="A15" s="87"/>
      <c r="B15" s="88"/>
      <c r="C15" s="101" t="s">
        <v>124</v>
      </c>
      <c r="D15" s="1"/>
      <c r="E15" s="2"/>
      <c r="F15" s="1"/>
      <c r="G15" s="1"/>
      <c r="H15" s="88"/>
      <c r="L15" s="88"/>
      <c r="M15" s="89"/>
      <c r="N15" s="1"/>
      <c r="O15" s="2"/>
      <c r="P15" s="1"/>
      <c r="Q15" s="1"/>
      <c r="R15" s="88"/>
    </row>
    <row r="16" spans="1:20" ht="16.8" thickBot="1">
      <c r="A16" s="87"/>
      <c r="B16" s="88"/>
      <c r="D16" s="1"/>
      <c r="E16" s="2"/>
      <c r="F16" s="1"/>
      <c r="G16" s="1"/>
      <c r="H16" s="88"/>
      <c r="M16" s="137" t="s">
        <v>745</v>
      </c>
      <c r="N16" s="300">
        <f>入力シート!B13</f>
        <v>0</v>
      </c>
      <c r="O16" s="301"/>
      <c r="P16" s="1"/>
      <c r="Q16" s="1"/>
      <c r="R16" s="88"/>
    </row>
    <row r="17" spans="1:20">
      <c r="A17" s="87"/>
      <c r="B17" s="88"/>
      <c r="C17" s="89"/>
      <c r="D17" s="1"/>
      <c r="E17" s="2"/>
      <c r="F17" s="1"/>
      <c r="G17" s="1"/>
      <c r="H17" s="88"/>
      <c r="L17" s="88"/>
      <c r="M17" s="89"/>
      <c r="N17" s="1"/>
      <c r="O17" s="2"/>
      <c r="P17" s="1"/>
      <c r="Q17" s="1"/>
      <c r="R17" s="88"/>
    </row>
    <row r="18" spans="1:20">
      <c r="A18" s="87"/>
      <c r="C18" s="107" t="s">
        <v>125</v>
      </c>
      <c r="D18" s="108"/>
      <c r="E18" s="109"/>
      <c r="F18" s="108"/>
      <c r="G18" s="108"/>
      <c r="H18" s="195">
        <v>46387</v>
      </c>
      <c r="I18" s="111"/>
      <c r="J18" s="111"/>
      <c r="L18" s="107" t="s">
        <v>123</v>
      </c>
      <c r="M18" s="38"/>
      <c r="N18" s="38"/>
      <c r="O18" s="38"/>
      <c r="P18" s="38"/>
      <c r="Q18" s="38"/>
    </row>
    <row r="19" spans="1:20" ht="17.399999999999999">
      <c r="A19" s="87"/>
      <c r="C19" s="38"/>
      <c r="D19" s="40" t="s">
        <v>1</v>
      </c>
      <c r="E19" s="322" t="str">
        <f ca="1">IF(H19&lt;=H18,VLOOKUP(H19,$C$80:$D$560,2,0),"12月末")</f>
        <v>1月末</v>
      </c>
      <c r="F19" s="323"/>
      <c r="G19" s="324"/>
      <c r="H19" s="195">
        <f ca="1">TODAY()</f>
        <v>46026</v>
      </c>
      <c r="J19" s="114" t="s">
        <v>454</v>
      </c>
      <c r="M19" s="38"/>
      <c r="N19" s="38"/>
      <c r="O19" s="38"/>
      <c r="P19" s="38"/>
      <c r="Q19" s="38"/>
      <c r="R19" s="181"/>
    </row>
    <row r="20" spans="1:20">
      <c r="A20" s="87"/>
      <c r="C20" s="107"/>
      <c r="D20" s="108"/>
      <c r="E20" s="109"/>
      <c r="F20" s="108"/>
      <c r="G20" s="108"/>
      <c r="H20" s="110"/>
      <c r="I20" s="111"/>
      <c r="J20" s="111"/>
      <c r="L20" s="107"/>
      <c r="M20" s="38"/>
      <c r="N20" s="38"/>
      <c r="O20" s="38"/>
      <c r="P20" s="38"/>
      <c r="Q20" s="38"/>
    </row>
    <row r="21" spans="1:20" ht="14.1" thickBot="1">
      <c r="B21" s="53"/>
      <c r="C21" s="90"/>
      <c r="L21" s="53"/>
      <c r="M21" s="90"/>
    </row>
    <row r="22" spans="1:20" ht="14.25" customHeight="1">
      <c r="B22" s="53"/>
      <c r="C22" s="311" t="s">
        <v>746</v>
      </c>
      <c r="D22" s="312"/>
      <c r="E22" s="313"/>
      <c r="F22" s="313"/>
      <c r="G22" s="158"/>
      <c r="H22" s="159"/>
      <c r="I22" s="160"/>
      <c r="J22" s="41"/>
      <c r="L22" s="53"/>
      <c r="M22" s="39"/>
      <c r="N22" s="39"/>
      <c r="O22" s="59"/>
      <c r="P22" s="39"/>
      <c r="Q22" s="39"/>
      <c r="R22" s="41"/>
      <c r="S22" s="41"/>
      <c r="T22" s="41"/>
    </row>
    <row r="23" spans="1:20" ht="14.25" customHeight="1">
      <c r="B23" s="53"/>
      <c r="C23" s="314"/>
      <c r="D23" s="315"/>
      <c r="E23" s="316"/>
      <c r="F23" s="316"/>
      <c r="G23" s="162"/>
      <c r="H23" s="163"/>
      <c r="I23" s="164"/>
      <c r="J23" s="41"/>
      <c r="K23" s="88"/>
      <c r="L23" s="53"/>
      <c r="M23" s="39"/>
      <c r="N23" s="39"/>
      <c r="O23" s="59"/>
      <c r="P23" s="39"/>
      <c r="Q23" s="39"/>
      <c r="R23" s="41"/>
      <c r="S23" s="41"/>
      <c r="T23" s="41"/>
    </row>
    <row r="24" spans="1:20">
      <c r="C24" s="165"/>
      <c r="D24" s="162"/>
      <c r="E24" s="161"/>
      <c r="F24" s="162"/>
      <c r="G24" s="162"/>
      <c r="H24" s="163"/>
      <c r="I24" s="164"/>
      <c r="J24" s="41"/>
      <c r="M24" s="39"/>
      <c r="N24" s="39"/>
      <c r="O24" s="59"/>
      <c r="P24" s="39"/>
      <c r="Q24" s="39"/>
      <c r="R24" s="41"/>
      <c r="S24" s="41"/>
      <c r="T24" s="41"/>
    </row>
    <row r="25" spans="1:20">
      <c r="C25" s="165"/>
      <c r="D25" s="162"/>
      <c r="E25" s="161"/>
      <c r="F25" s="162"/>
      <c r="G25" s="162"/>
      <c r="H25" s="163"/>
      <c r="I25" s="164"/>
      <c r="J25" s="41"/>
      <c r="M25" s="39"/>
      <c r="N25" s="39"/>
      <c r="O25" s="59"/>
      <c r="P25" s="39"/>
      <c r="Q25" s="39"/>
      <c r="R25" s="41"/>
      <c r="S25" s="41"/>
      <c r="T25" s="41"/>
    </row>
    <row r="26" spans="1:20">
      <c r="C26" s="165"/>
      <c r="D26" s="162"/>
      <c r="E26" s="161"/>
      <c r="F26" s="162"/>
      <c r="G26" s="162"/>
      <c r="H26" s="163"/>
      <c r="I26" s="164"/>
      <c r="J26" s="41"/>
      <c r="M26" s="39"/>
      <c r="N26" s="39"/>
      <c r="O26" s="59"/>
      <c r="P26" s="39"/>
      <c r="Q26" s="39"/>
      <c r="R26" s="41"/>
      <c r="S26" s="41"/>
      <c r="T26" s="41"/>
    </row>
    <row r="27" spans="1:20">
      <c r="C27" s="165"/>
      <c r="D27" s="162"/>
      <c r="E27" s="161"/>
      <c r="F27" s="162"/>
      <c r="G27" s="162"/>
      <c r="H27" s="163"/>
      <c r="I27" s="164"/>
      <c r="J27" s="41"/>
      <c r="M27" s="39"/>
      <c r="N27" s="39"/>
      <c r="O27" s="59"/>
      <c r="P27" s="39"/>
      <c r="Q27" s="39"/>
      <c r="R27" s="41"/>
      <c r="S27" s="41"/>
      <c r="T27" s="41"/>
    </row>
    <row r="28" spans="1:20">
      <c r="C28" s="165"/>
      <c r="D28" s="162"/>
      <c r="E28" s="161"/>
      <c r="F28" s="162"/>
      <c r="G28" s="162"/>
      <c r="H28" s="163"/>
      <c r="I28" s="164"/>
      <c r="J28" s="41"/>
      <c r="M28" s="39"/>
      <c r="N28" s="39"/>
      <c r="O28" s="59"/>
      <c r="P28" s="39"/>
      <c r="Q28" s="39"/>
      <c r="R28" s="41"/>
      <c r="S28" s="41"/>
      <c r="T28" s="41"/>
    </row>
    <row r="29" spans="1:20">
      <c r="C29" s="165"/>
      <c r="D29" s="162"/>
      <c r="E29" s="161"/>
      <c r="F29" s="162"/>
      <c r="G29" s="162"/>
      <c r="H29" s="163"/>
      <c r="I29" s="164"/>
      <c r="J29" s="41"/>
      <c r="M29" s="39"/>
      <c r="N29" s="39"/>
      <c r="O29" s="59"/>
      <c r="P29" s="39"/>
      <c r="Q29" s="39"/>
      <c r="R29" s="41"/>
      <c r="S29" s="41"/>
      <c r="T29" s="41"/>
    </row>
    <row r="30" spans="1:20">
      <c r="C30" s="165"/>
      <c r="D30" s="162"/>
      <c r="E30" s="161"/>
      <c r="F30" s="162"/>
      <c r="G30" s="162"/>
      <c r="H30" s="163"/>
      <c r="I30" s="164"/>
      <c r="J30" s="41"/>
      <c r="M30" s="39"/>
      <c r="N30" s="39"/>
      <c r="O30" s="59"/>
      <c r="P30" s="39"/>
      <c r="Q30" s="39"/>
      <c r="R30" s="41"/>
      <c r="S30" s="41"/>
      <c r="T30" s="41"/>
    </row>
    <row r="31" spans="1:20">
      <c r="C31" s="165"/>
      <c r="D31" s="162"/>
      <c r="E31" s="161"/>
      <c r="F31" s="162"/>
      <c r="G31" s="162"/>
      <c r="H31" s="163"/>
      <c r="I31" s="164"/>
      <c r="J31" s="41"/>
      <c r="M31" s="39"/>
      <c r="N31" s="39"/>
      <c r="O31" s="59"/>
      <c r="P31" s="39"/>
      <c r="Q31" s="39"/>
      <c r="R31" s="41"/>
      <c r="S31" s="41"/>
      <c r="T31" s="41"/>
    </row>
    <row r="32" spans="1:20">
      <c r="C32" s="165"/>
      <c r="D32" s="162"/>
      <c r="E32" s="161"/>
      <c r="F32" s="162"/>
      <c r="G32" s="162"/>
      <c r="H32" s="163"/>
      <c r="I32" s="164"/>
      <c r="J32" s="41"/>
      <c r="M32" s="39"/>
      <c r="N32" s="39"/>
      <c r="O32" s="59"/>
      <c r="P32" s="39"/>
      <c r="Q32" s="39"/>
      <c r="R32" s="41"/>
      <c r="S32" s="41"/>
      <c r="T32" s="41"/>
    </row>
    <row r="33" spans="3:20">
      <c r="C33" s="165"/>
      <c r="D33" s="162"/>
      <c r="E33" s="161"/>
      <c r="F33" s="162"/>
      <c r="G33" s="162"/>
      <c r="H33" s="163"/>
      <c r="I33" s="164"/>
      <c r="J33" s="41"/>
      <c r="M33" s="39"/>
      <c r="N33" s="39"/>
      <c r="O33" s="59"/>
      <c r="P33" s="39"/>
      <c r="Q33" s="39"/>
      <c r="R33" s="41"/>
      <c r="S33" s="41"/>
      <c r="T33" s="41"/>
    </row>
    <row r="34" spans="3:20">
      <c r="C34" s="165"/>
      <c r="D34" s="162"/>
      <c r="E34" s="161"/>
      <c r="F34" s="162"/>
      <c r="G34" s="162"/>
      <c r="H34" s="163"/>
      <c r="I34" s="164"/>
      <c r="J34" s="41"/>
      <c r="M34" s="39"/>
      <c r="N34" s="39"/>
      <c r="O34" s="59"/>
      <c r="P34" s="39"/>
      <c r="Q34" s="39"/>
      <c r="R34" s="41"/>
      <c r="S34" s="41"/>
      <c r="T34" s="41"/>
    </row>
    <row r="35" spans="3:20">
      <c r="C35" s="165"/>
      <c r="D35" s="162"/>
      <c r="E35" s="161"/>
      <c r="F35" s="162"/>
      <c r="G35" s="162"/>
      <c r="H35" s="163"/>
      <c r="I35" s="164"/>
      <c r="J35" s="41"/>
      <c r="M35" s="39"/>
      <c r="N35" s="39"/>
      <c r="O35" s="59"/>
      <c r="P35" s="39"/>
      <c r="Q35" s="39"/>
      <c r="R35" s="41"/>
      <c r="S35" s="41"/>
      <c r="T35" s="41"/>
    </row>
    <row r="36" spans="3:20">
      <c r="C36" s="165"/>
      <c r="D36" s="162"/>
      <c r="E36" s="161"/>
      <c r="F36" s="162"/>
      <c r="G36" s="162"/>
      <c r="H36" s="163"/>
      <c r="I36" s="164"/>
      <c r="J36" s="41"/>
      <c r="M36" s="39"/>
      <c r="N36" s="39"/>
      <c r="O36" s="59"/>
      <c r="P36" s="39"/>
      <c r="Q36" s="39"/>
      <c r="R36" s="41"/>
      <c r="S36" s="41"/>
      <c r="T36" s="41"/>
    </row>
    <row r="37" spans="3:20">
      <c r="C37" s="165"/>
      <c r="D37" s="162"/>
      <c r="E37" s="161"/>
      <c r="F37" s="162"/>
      <c r="G37" s="162"/>
      <c r="H37" s="163"/>
      <c r="I37" s="164"/>
      <c r="J37" s="41"/>
      <c r="M37" s="39"/>
      <c r="N37" s="39"/>
      <c r="O37" s="59"/>
      <c r="P37" s="39"/>
      <c r="Q37" s="39"/>
      <c r="R37" s="195">
        <v>46387</v>
      </c>
      <c r="S37" s="41"/>
      <c r="T37" s="41"/>
    </row>
    <row r="38" spans="3:20" ht="17.399999999999999">
      <c r="C38" s="165"/>
      <c r="D38" s="162"/>
      <c r="E38" s="161"/>
      <c r="F38" s="162"/>
      <c r="G38" s="162"/>
      <c r="H38" s="163"/>
      <c r="I38" s="164"/>
      <c r="J38" s="41"/>
      <c r="M38" s="39"/>
      <c r="N38" s="40" t="s">
        <v>1</v>
      </c>
      <c r="O38" s="322" t="str">
        <f ca="1">IF(R38&lt;=R37,VLOOKUP(R38,$C$80:$D$560,2,0),"12月末")</f>
        <v>1月末</v>
      </c>
      <c r="P38" s="323"/>
      <c r="Q38" s="324"/>
      <c r="R38" s="195">
        <f ca="1">TODAY()</f>
        <v>46026</v>
      </c>
      <c r="S38" s="41"/>
      <c r="T38" s="41"/>
    </row>
    <row r="39" spans="3:20" ht="36.9" thickBot="1">
      <c r="C39" s="165"/>
      <c r="D39" s="327" t="str">
        <f ca="1">E19</f>
        <v>1月末</v>
      </c>
      <c r="E39" s="328"/>
      <c r="F39" s="304" t="e">
        <f ca="1">VLOOKUP($E$19,$A$2:$H$16,3,0)</f>
        <v>#N/A</v>
      </c>
      <c r="G39" s="305"/>
      <c r="H39" s="305"/>
      <c r="I39" s="306"/>
      <c r="J39" s="41"/>
      <c r="M39" s="39"/>
      <c r="N39" s="40" t="s">
        <v>5</v>
      </c>
      <c r="O39" s="310" t="e">
        <f ca="1">VLOOKUP($O$38,$A$3:$M$22,13,0)</f>
        <v>#N/A</v>
      </c>
      <c r="P39" s="310"/>
      <c r="Q39" s="310"/>
      <c r="R39" s="41"/>
      <c r="S39" s="41"/>
      <c r="T39" s="41"/>
    </row>
    <row r="40" spans="3:20" ht="17.399999999999999">
      <c r="C40" s="166"/>
      <c r="D40" s="287" t="s">
        <v>153</v>
      </c>
      <c r="E40" s="287"/>
      <c r="F40" s="153"/>
      <c r="G40" s="294" t="e">
        <f ca="1">VLOOKUP($E$19,$A$2:$H$38,4,0)</f>
        <v>#N/A</v>
      </c>
      <c r="H40" s="294"/>
      <c r="I40" s="167" t="e">
        <f ca="1">VLOOKUP($E$19,$A$2:$H$38,5,0)</f>
        <v>#N/A</v>
      </c>
      <c r="J40" s="41"/>
      <c r="M40" s="39"/>
      <c r="N40" s="40" t="s">
        <v>101</v>
      </c>
      <c r="O40" s="320" t="e">
        <f ca="1">VLOOKUP($O$38,$A$3:$N$14,14,0)</f>
        <v>#N/A</v>
      </c>
      <c r="P40" s="321"/>
      <c r="Q40" s="18" t="e">
        <f ca="1">VLOOKUP($O$38,$A$3:$Q$15,15,0)</f>
        <v>#N/A</v>
      </c>
      <c r="R40" s="41"/>
      <c r="S40" s="41"/>
      <c r="T40" s="41"/>
    </row>
    <row r="41" spans="3:20" ht="17.399999999999999">
      <c r="C41" s="165"/>
      <c r="D41" s="289" t="s">
        <v>70</v>
      </c>
      <c r="E41" s="289"/>
      <c r="F41" s="151"/>
      <c r="G41" s="295" t="e">
        <f ca="1">VLOOKUP($E$19,$A$2:$H$38,6,0)</f>
        <v>#N/A</v>
      </c>
      <c r="H41" s="295"/>
      <c r="I41" s="168" t="e">
        <f ca="1">VLOOKUP($E$19,$A$2:$I$38,7,0)</f>
        <v>#N/A</v>
      </c>
      <c r="J41" s="51"/>
      <c r="M41" s="39"/>
      <c r="N41" s="40" t="s">
        <v>70</v>
      </c>
      <c r="O41" s="320" t="e">
        <f ca="1">VLOOKUP($O$38,$A$3:$Q$17,16,0)</f>
        <v>#N/A</v>
      </c>
      <c r="P41" s="321"/>
      <c r="Q41" s="18" t="e">
        <f ca="1">VLOOKUP($O$38,$A$3:$Q$15,17,0)</f>
        <v>#N/A</v>
      </c>
      <c r="R41" s="41"/>
      <c r="S41" s="41"/>
      <c r="T41" s="51"/>
    </row>
    <row r="42" spans="3:20" ht="5.25" customHeight="1" thickBot="1">
      <c r="C42" s="169"/>
      <c r="D42" s="170"/>
      <c r="E42" s="171"/>
      <c r="F42" s="172"/>
      <c r="G42" s="172"/>
      <c r="H42" s="173"/>
      <c r="I42" s="174"/>
      <c r="J42" s="51"/>
      <c r="M42" s="39"/>
      <c r="N42" s="43"/>
      <c r="O42" s="44"/>
      <c r="P42" s="39"/>
      <c r="Q42" s="39"/>
      <c r="R42" s="41"/>
      <c r="S42" s="41"/>
      <c r="T42" s="51"/>
    </row>
    <row r="43" spans="3:20">
      <c r="D43" s="46"/>
      <c r="E43" s="47"/>
      <c r="H43" s="52"/>
      <c r="I43" s="52"/>
      <c r="J43" s="53"/>
      <c r="N43" s="46"/>
      <c r="O43" s="47"/>
      <c r="R43" s="52"/>
      <c r="S43" s="52"/>
      <c r="T43" s="53"/>
    </row>
    <row r="46" spans="3:20">
      <c r="C46" s="55" t="s">
        <v>20</v>
      </c>
      <c r="M46" s="55"/>
    </row>
    <row r="47" spans="3:20">
      <c r="C47" s="56" t="s">
        <v>21</v>
      </c>
      <c r="M47" s="56"/>
    </row>
    <row r="48" spans="3:20">
      <c r="C48" s="57" t="s">
        <v>49</v>
      </c>
      <c r="M48" s="57"/>
    </row>
    <row r="49" spans="2:19">
      <c r="C49" s="57" t="s">
        <v>50</v>
      </c>
      <c r="M49" s="57"/>
    </row>
    <row r="50" spans="2:19" ht="14.1" thickBot="1">
      <c r="B50" s="49"/>
      <c r="C50" s="58"/>
      <c r="L50" s="49"/>
      <c r="M50" s="58"/>
    </row>
    <row r="51" spans="2:19" ht="14.25" customHeight="1">
      <c r="B51" s="49"/>
      <c r="C51" s="311" t="s">
        <v>746</v>
      </c>
      <c r="D51" s="312"/>
      <c r="E51" s="313"/>
      <c r="F51" s="313"/>
      <c r="G51" s="158"/>
      <c r="H51" s="159"/>
      <c r="I51" s="160"/>
      <c r="L51" s="49"/>
      <c r="M51" s="39"/>
      <c r="N51" s="39"/>
      <c r="O51" s="59"/>
      <c r="P51" s="39"/>
      <c r="Q51" s="39"/>
      <c r="R51" s="41"/>
      <c r="S51" s="41"/>
    </row>
    <row r="52" spans="2:19" ht="14.25" customHeight="1">
      <c r="B52" s="49"/>
      <c r="C52" s="314"/>
      <c r="D52" s="315"/>
      <c r="E52" s="316"/>
      <c r="F52" s="316"/>
      <c r="G52" s="162"/>
      <c r="H52" s="163"/>
      <c r="I52" s="164"/>
      <c r="L52" s="49"/>
      <c r="M52" s="39"/>
      <c r="N52" s="39"/>
      <c r="O52" s="59"/>
      <c r="P52" s="39"/>
      <c r="Q52" s="39"/>
      <c r="R52" s="41"/>
      <c r="S52" s="41"/>
    </row>
    <row r="53" spans="2:19">
      <c r="C53" s="165"/>
      <c r="D53" s="162"/>
      <c r="E53" s="161"/>
      <c r="F53" s="162"/>
      <c r="G53" s="162"/>
      <c r="H53" s="163"/>
      <c r="I53" s="164"/>
      <c r="M53" s="39"/>
      <c r="N53" s="39"/>
      <c r="O53" s="59"/>
      <c r="P53" s="39"/>
      <c r="Q53" s="39"/>
      <c r="R53" s="41"/>
      <c r="S53" s="41"/>
    </row>
    <row r="54" spans="2:19">
      <c r="C54" s="165"/>
      <c r="D54" s="162"/>
      <c r="E54" s="161"/>
      <c r="F54" s="162"/>
      <c r="G54" s="162"/>
      <c r="H54" s="163"/>
      <c r="I54" s="164"/>
      <c r="M54" s="39"/>
      <c r="N54" s="39"/>
      <c r="O54" s="59"/>
      <c r="P54" s="39"/>
      <c r="Q54" s="39"/>
      <c r="R54" s="41"/>
      <c r="S54" s="41"/>
    </row>
    <row r="55" spans="2:19">
      <c r="C55" s="165"/>
      <c r="D55" s="162"/>
      <c r="E55" s="161"/>
      <c r="F55" s="162"/>
      <c r="G55" s="162"/>
      <c r="H55" s="163"/>
      <c r="I55" s="164"/>
      <c r="M55" s="39"/>
      <c r="N55" s="39"/>
      <c r="O55" s="59"/>
      <c r="P55" s="39"/>
      <c r="Q55" s="39"/>
      <c r="R55" s="41"/>
      <c r="S55" s="41"/>
    </row>
    <row r="56" spans="2:19">
      <c r="C56" s="165"/>
      <c r="D56" s="162"/>
      <c r="E56" s="161"/>
      <c r="F56" s="162"/>
      <c r="G56" s="162"/>
      <c r="H56" s="163"/>
      <c r="I56" s="164"/>
      <c r="M56" s="39"/>
      <c r="N56" s="39"/>
      <c r="O56" s="59"/>
      <c r="P56" s="39"/>
      <c r="Q56" s="39"/>
      <c r="R56" s="41"/>
      <c r="S56" s="41"/>
    </row>
    <row r="57" spans="2:19">
      <c r="C57" s="165"/>
      <c r="D57" s="162"/>
      <c r="E57" s="161"/>
      <c r="F57" s="162"/>
      <c r="G57" s="162"/>
      <c r="H57" s="163"/>
      <c r="I57" s="164"/>
      <c r="M57" s="39"/>
      <c r="N57" s="39"/>
      <c r="O57" s="59"/>
      <c r="P57" s="39"/>
      <c r="Q57" s="39"/>
      <c r="R57" s="41"/>
      <c r="S57" s="41"/>
    </row>
    <row r="58" spans="2:19">
      <c r="C58" s="165"/>
      <c r="D58" s="162"/>
      <c r="E58" s="161"/>
      <c r="F58" s="162"/>
      <c r="G58" s="162"/>
      <c r="H58" s="163"/>
      <c r="I58" s="164"/>
      <c r="M58" s="39"/>
      <c r="N58" s="39"/>
      <c r="O58" s="59"/>
      <c r="P58" s="39"/>
      <c r="Q58" s="39"/>
      <c r="R58" s="41"/>
      <c r="S58" s="41"/>
    </row>
    <row r="59" spans="2:19">
      <c r="C59" s="165"/>
      <c r="D59" s="162"/>
      <c r="E59" s="161"/>
      <c r="F59" s="162"/>
      <c r="G59" s="162"/>
      <c r="H59" s="163"/>
      <c r="I59" s="164"/>
      <c r="M59" s="39"/>
      <c r="N59" s="39"/>
      <c r="O59" s="59"/>
      <c r="P59" s="39"/>
      <c r="Q59" s="39"/>
      <c r="R59" s="41"/>
      <c r="S59" s="41"/>
    </row>
    <row r="60" spans="2:19">
      <c r="C60" s="165"/>
      <c r="D60" s="162"/>
      <c r="E60" s="161"/>
      <c r="F60" s="162"/>
      <c r="G60" s="162"/>
      <c r="H60" s="163"/>
      <c r="I60" s="164"/>
      <c r="M60" s="39"/>
      <c r="N60" s="39"/>
      <c r="O60" s="59"/>
      <c r="P60" s="39"/>
      <c r="Q60" s="39"/>
      <c r="R60" s="41"/>
      <c r="S60" s="41"/>
    </row>
    <row r="61" spans="2:19">
      <c r="C61" s="165"/>
      <c r="D61" s="162"/>
      <c r="E61" s="161"/>
      <c r="F61" s="162"/>
      <c r="G61" s="162"/>
      <c r="H61" s="163"/>
      <c r="I61" s="164"/>
      <c r="M61" s="39"/>
      <c r="N61" s="39"/>
      <c r="O61" s="59"/>
      <c r="P61" s="39"/>
      <c r="Q61" s="39"/>
      <c r="R61" s="41"/>
      <c r="S61" s="41"/>
    </row>
    <row r="62" spans="2:19">
      <c r="C62" s="165"/>
      <c r="D62" s="162"/>
      <c r="E62" s="161"/>
      <c r="F62" s="162"/>
      <c r="G62" s="162"/>
      <c r="H62" s="163"/>
      <c r="I62" s="164"/>
      <c r="M62" s="39"/>
      <c r="N62" s="39"/>
      <c r="O62" s="59"/>
      <c r="P62" s="39"/>
      <c r="Q62" s="39"/>
      <c r="R62" s="41"/>
      <c r="S62" s="41"/>
    </row>
    <row r="63" spans="2:19">
      <c r="C63" s="165"/>
      <c r="D63" s="162"/>
      <c r="E63" s="161"/>
      <c r="F63" s="162"/>
      <c r="G63" s="162"/>
      <c r="H63" s="163"/>
      <c r="I63" s="164"/>
      <c r="M63" s="39"/>
      <c r="N63" s="39"/>
      <c r="O63" s="59"/>
      <c r="P63" s="39"/>
      <c r="Q63" s="39"/>
      <c r="R63" s="41"/>
      <c r="S63" s="41"/>
    </row>
    <row r="64" spans="2:19">
      <c r="C64" s="165"/>
      <c r="D64" s="162"/>
      <c r="E64" s="161"/>
      <c r="F64" s="162"/>
      <c r="G64" s="162"/>
      <c r="H64" s="163"/>
      <c r="I64" s="164"/>
      <c r="M64" s="39"/>
      <c r="N64" s="39"/>
      <c r="O64" s="59"/>
      <c r="P64" s="39"/>
      <c r="Q64" s="39"/>
      <c r="R64" s="41"/>
      <c r="S64" s="41"/>
    </row>
    <row r="65" spans="3:20">
      <c r="C65" s="165"/>
      <c r="D65" s="162"/>
      <c r="E65" s="161"/>
      <c r="F65" s="162"/>
      <c r="G65" s="162"/>
      <c r="H65" s="163"/>
      <c r="I65" s="164"/>
      <c r="M65" s="39"/>
      <c r="N65" s="39"/>
      <c r="O65" s="59"/>
      <c r="P65" s="39"/>
      <c r="Q65" s="39"/>
      <c r="R65" s="41"/>
      <c r="S65" s="41"/>
    </row>
    <row r="66" spans="3:20">
      <c r="C66" s="165"/>
      <c r="D66" s="162"/>
      <c r="E66" s="161"/>
      <c r="F66" s="162"/>
      <c r="G66" s="162"/>
      <c r="H66" s="163"/>
      <c r="I66" s="164"/>
      <c r="M66" s="39"/>
      <c r="N66" s="39"/>
      <c r="O66" s="59"/>
      <c r="P66" s="39"/>
      <c r="Q66" s="39"/>
      <c r="R66" s="195">
        <v>46387</v>
      </c>
      <c r="S66" s="41"/>
    </row>
    <row r="67" spans="3:20" ht="17.7" thickBot="1">
      <c r="C67" s="189"/>
      <c r="D67" s="189"/>
      <c r="E67" s="189"/>
      <c r="F67" s="189"/>
      <c r="G67" s="189"/>
      <c r="H67" s="189"/>
      <c r="I67" s="189"/>
      <c r="M67" s="39"/>
      <c r="N67" s="40" t="s">
        <v>1</v>
      </c>
      <c r="O67" s="322" t="str">
        <f ca="1">IF(R67&lt;=R66,VLOOKUP(R67,$C$80:$D$560,2,0),"12月末")</f>
        <v>1月末</v>
      </c>
      <c r="P67" s="323"/>
      <c r="Q67" s="324"/>
      <c r="R67" s="195">
        <f ca="1">TODAY()</f>
        <v>46026</v>
      </c>
      <c r="S67" s="41"/>
    </row>
    <row r="68" spans="3:20" ht="17.399999999999999">
      <c r="C68" s="165"/>
      <c r="D68" s="289" t="s">
        <v>153</v>
      </c>
      <c r="E68" s="290"/>
      <c r="F68" s="151"/>
      <c r="G68" s="151"/>
      <c r="H68" s="152" t="e">
        <f ca="1">VLOOKUP($E$19,$A$2:$H$40,5,0)</f>
        <v>#N/A</v>
      </c>
      <c r="I68" s="168"/>
      <c r="M68" s="39"/>
      <c r="N68" s="40" t="s">
        <v>101</v>
      </c>
      <c r="O68" s="317" t="e">
        <f ca="1">VLOOKUP($O$67,$A$3:$Q$15,15,0)</f>
        <v>#N/A</v>
      </c>
      <c r="P68" s="318"/>
      <c r="Q68" s="319"/>
      <c r="R68" s="41"/>
      <c r="S68" s="41"/>
    </row>
    <row r="69" spans="3:20" ht="17.7" thickBot="1">
      <c r="C69" s="169"/>
      <c r="D69" s="179" t="s">
        <v>70</v>
      </c>
      <c r="E69" s="180"/>
      <c r="F69" s="151"/>
      <c r="G69" s="151"/>
      <c r="H69" s="152" t="e">
        <f ca="1">VLOOKUP($E$19,$A$2:$I$40,7,0)</f>
        <v>#N/A</v>
      </c>
      <c r="I69" s="174"/>
      <c r="J69" s="42"/>
      <c r="M69" s="39"/>
      <c r="N69" s="40" t="s">
        <v>70</v>
      </c>
      <c r="O69" s="317" t="e">
        <f ca="1">VLOOKUP($O$67,$A$3:$Q$14,17,0)</f>
        <v>#N/A</v>
      </c>
      <c r="P69" s="318"/>
      <c r="Q69" s="319"/>
      <c r="R69" s="41"/>
      <c r="S69" s="41"/>
      <c r="T69" s="42"/>
    </row>
    <row r="70" spans="3:20" ht="13.5" customHeight="1" thickBot="1">
      <c r="C70" s="169"/>
      <c r="D70" s="170"/>
      <c r="E70" s="171"/>
      <c r="F70" s="172"/>
      <c r="G70" s="172"/>
      <c r="H70" s="173"/>
      <c r="I70" s="174"/>
      <c r="J70" s="42"/>
      <c r="M70" s="39"/>
      <c r="N70" s="43"/>
      <c r="O70" s="44"/>
      <c r="P70" s="39"/>
      <c r="Q70" s="39"/>
      <c r="R70" s="41"/>
      <c r="S70" s="41"/>
      <c r="T70" s="42"/>
    </row>
    <row r="71" spans="3:20">
      <c r="H71" s="48"/>
      <c r="I71" s="48"/>
      <c r="J71" s="49"/>
      <c r="N71" s="46"/>
      <c r="O71" s="47"/>
      <c r="R71" s="48"/>
      <c r="S71" s="48"/>
      <c r="T71" s="49"/>
    </row>
    <row r="80" spans="3:20" hidden="1">
      <c r="C80" s="269">
        <v>46023</v>
      </c>
      <c r="D80" s="270" t="s">
        <v>89</v>
      </c>
    </row>
    <row r="81" spans="3:4" hidden="1">
      <c r="C81" s="269">
        <v>46024</v>
      </c>
      <c r="D81" s="270" t="s">
        <v>89</v>
      </c>
    </row>
    <row r="82" spans="3:4" hidden="1">
      <c r="C82" s="269">
        <v>46025</v>
      </c>
      <c r="D82" s="270" t="s">
        <v>89</v>
      </c>
    </row>
    <row r="83" spans="3:4" hidden="1">
      <c r="C83" s="269">
        <v>46026</v>
      </c>
      <c r="D83" s="270" t="s">
        <v>89</v>
      </c>
    </row>
    <row r="84" spans="3:4" hidden="1">
      <c r="C84" s="269">
        <v>46027</v>
      </c>
      <c r="D84" s="270" t="s">
        <v>89</v>
      </c>
    </row>
    <row r="85" spans="3:4" hidden="1">
      <c r="C85" s="269">
        <v>46028</v>
      </c>
      <c r="D85" s="270" t="s">
        <v>89</v>
      </c>
    </row>
    <row r="86" spans="3:4" hidden="1">
      <c r="C86" s="269">
        <v>46029</v>
      </c>
      <c r="D86" s="270" t="s">
        <v>89</v>
      </c>
    </row>
    <row r="87" spans="3:4" hidden="1">
      <c r="C87" s="269">
        <v>46030</v>
      </c>
      <c r="D87" s="270" t="s">
        <v>89</v>
      </c>
    </row>
    <row r="88" spans="3:4" hidden="1">
      <c r="C88" s="269">
        <v>46031</v>
      </c>
      <c r="D88" s="270" t="s">
        <v>89</v>
      </c>
    </row>
    <row r="89" spans="3:4" hidden="1">
      <c r="C89" s="269">
        <v>46032</v>
      </c>
      <c r="D89" s="270" t="s">
        <v>89</v>
      </c>
    </row>
    <row r="90" spans="3:4" hidden="1">
      <c r="C90" s="269">
        <v>46033</v>
      </c>
      <c r="D90" s="270" t="s">
        <v>89</v>
      </c>
    </row>
    <row r="91" spans="3:4" hidden="1">
      <c r="C91" s="269">
        <v>46034</v>
      </c>
      <c r="D91" s="270" t="s">
        <v>89</v>
      </c>
    </row>
    <row r="92" spans="3:4" hidden="1">
      <c r="C92" s="269">
        <v>46035</v>
      </c>
      <c r="D92" s="270" t="s">
        <v>89</v>
      </c>
    </row>
    <row r="93" spans="3:4" hidden="1">
      <c r="C93" s="269">
        <v>46036</v>
      </c>
      <c r="D93" s="270" t="s">
        <v>89</v>
      </c>
    </row>
    <row r="94" spans="3:4" hidden="1">
      <c r="C94" s="269">
        <v>46037</v>
      </c>
      <c r="D94" s="270" t="s">
        <v>89</v>
      </c>
    </row>
    <row r="95" spans="3:4" hidden="1">
      <c r="C95" s="269">
        <v>46038</v>
      </c>
      <c r="D95" s="270" t="s">
        <v>89</v>
      </c>
    </row>
    <row r="96" spans="3:4" hidden="1">
      <c r="C96" s="269">
        <v>46039</v>
      </c>
      <c r="D96" s="270" t="s">
        <v>89</v>
      </c>
    </row>
    <row r="97" spans="3:4" hidden="1">
      <c r="C97" s="269">
        <v>46040</v>
      </c>
      <c r="D97" s="270" t="s">
        <v>89</v>
      </c>
    </row>
    <row r="98" spans="3:4" hidden="1">
      <c r="C98" s="269">
        <v>46041</v>
      </c>
      <c r="D98" s="270" t="s">
        <v>89</v>
      </c>
    </row>
    <row r="99" spans="3:4" hidden="1">
      <c r="C99" s="269">
        <v>46042</v>
      </c>
      <c r="D99" s="270" t="s">
        <v>89</v>
      </c>
    </row>
    <row r="100" spans="3:4" hidden="1">
      <c r="C100" s="269">
        <v>46043</v>
      </c>
      <c r="D100" s="270" t="s">
        <v>89</v>
      </c>
    </row>
    <row r="101" spans="3:4" hidden="1">
      <c r="C101" s="269">
        <v>46044</v>
      </c>
      <c r="D101" s="270" t="s">
        <v>89</v>
      </c>
    </row>
    <row r="102" spans="3:4" hidden="1">
      <c r="C102" s="269">
        <v>46045</v>
      </c>
      <c r="D102" s="270" t="s">
        <v>89</v>
      </c>
    </row>
    <row r="103" spans="3:4" hidden="1">
      <c r="C103" s="269">
        <v>46046</v>
      </c>
      <c r="D103" s="270" t="s">
        <v>89</v>
      </c>
    </row>
    <row r="104" spans="3:4" hidden="1">
      <c r="C104" s="269">
        <v>46047</v>
      </c>
      <c r="D104" s="270" t="s">
        <v>89</v>
      </c>
    </row>
    <row r="105" spans="3:4" hidden="1">
      <c r="C105" s="269">
        <v>46048</v>
      </c>
      <c r="D105" s="270" t="s">
        <v>89</v>
      </c>
    </row>
    <row r="106" spans="3:4" hidden="1">
      <c r="C106" s="269">
        <v>46049</v>
      </c>
      <c r="D106" s="270" t="s">
        <v>89</v>
      </c>
    </row>
    <row r="107" spans="3:4" hidden="1">
      <c r="C107" s="269">
        <v>46050</v>
      </c>
      <c r="D107" s="270" t="s">
        <v>89</v>
      </c>
    </row>
    <row r="108" spans="3:4" hidden="1">
      <c r="C108" s="269">
        <v>46051</v>
      </c>
      <c r="D108" s="270" t="s">
        <v>89</v>
      </c>
    </row>
    <row r="109" spans="3:4" hidden="1">
      <c r="C109" s="269">
        <v>46052</v>
      </c>
      <c r="D109" s="270" t="s">
        <v>89</v>
      </c>
    </row>
    <row r="110" spans="3:4" hidden="1">
      <c r="C110" s="269">
        <v>46053</v>
      </c>
      <c r="D110" s="270" t="s">
        <v>89</v>
      </c>
    </row>
    <row r="111" spans="3:4" hidden="1">
      <c r="C111" s="269">
        <v>46054</v>
      </c>
      <c r="D111" s="270" t="s">
        <v>89</v>
      </c>
    </row>
    <row r="112" spans="3:4" hidden="1">
      <c r="C112" s="269">
        <v>46055</v>
      </c>
      <c r="D112" s="270" t="s">
        <v>89</v>
      </c>
    </row>
    <row r="113" spans="3:4" hidden="1">
      <c r="C113" s="269">
        <v>46056</v>
      </c>
      <c r="D113" s="270" t="s">
        <v>89</v>
      </c>
    </row>
    <row r="114" spans="3:4" hidden="1">
      <c r="C114" s="269">
        <v>46057</v>
      </c>
      <c r="D114" s="270" t="s">
        <v>89</v>
      </c>
    </row>
    <row r="115" spans="3:4" hidden="1">
      <c r="C115" s="269">
        <v>46058</v>
      </c>
      <c r="D115" s="270" t="s">
        <v>89</v>
      </c>
    </row>
    <row r="116" spans="3:4" hidden="1">
      <c r="C116" s="269">
        <v>46059</v>
      </c>
      <c r="D116" s="270" t="s">
        <v>89</v>
      </c>
    </row>
    <row r="117" spans="3:4" hidden="1">
      <c r="C117" s="269">
        <v>46060</v>
      </c>
      <c r="D117" s="270" t="s">
        <v>89</v>
      </c>
    </row>
    <row r="118" spans="3:4" hidden="1">
      <c r="C118" s="269">
        <v>46061</v>
      </c>
      <c r="D118" s="270" t="s">
        <v>89</v>
      </c>
    </row>
    <row r="119" spans="3:4" hidden="1">
      <c r="C119" s="269">
        <v>46062</v>
      </c>
      <c r="D119" s="270" t="s">
        <v>89</v>
      </c>
    </row>
    <row r="120" spans="3:4" hidden="1">
      <c r="C120" s="269">
        <v>46063</v>
      </c>
      <c r="D120" s="270" t="s">
        <v>89</v>
      </c>
    </row>
    <row r="121" spans="3:4" hidden="1">
      <c r="C121" s="269">
        <v>46064</v>
      </c>
      <c r="D121" s="270" t="s">
        <v>89</v>
      </c>
    </row>
    <row r="122" spans="3:4" hidden="1">
      <c r="C122" s="269">
        <v>46065</v>
      </c>
      <c r="D122" s="270" t="s">
        <v>89</v>
      </c>
    </row>
    <row r="123" spans="3:4" hidden="1">
      <c r="C123" s="269">
        <v>46066</v>
      </c>
      <c r="D123" s="270" t="s">
        <v>89</v>
      </c>
    </row>
    <row r="124" spans="3:4" hidden="1">
      <c r="C124" s="269">
        <v>46067</v>
      </c>
      <c r="D124" s="270" t="s">
        <v>89</v>
      </c>
    </row>
    <row r="125" spans="3:4" hidden="1">
      <c r="C125" s="269">
        <v>46068</v>
      </c>
      <c r="D125" s="270" t="s">
        <v>89</v>
      </c>
    </row>
    <row r="126" spans="3:4" hidden="1">
      <c r="C126" s="269">
        <v>46069</v>
      </c>
      <c r="D126" s="270" t="s">
        <v>89</v>
      </c>
    </row>
    <row r="127" spans="3:4" hidden="1">
      <c r="C127" s="269">
        <v>46070</v>
      </c>
      <c r="D127" s="270" t="s">
        <v>89</v>
      </c>
    </row>
    <row r="128" spans="3:4" hidden="1">
      <c r="C128" s="269">
        <v>46071</v>
      </c>
      <c r="D128" s="270" t="s">
        <v>89</v>
      </c>
    </row>
    <row r="129" spans="3:4" hidden="1">
      <c r="C129" s="269">
        <v>46072</v>
      </c>
      <c r="D129" s="270" t="s">
        <v>89</v>
      </c>
    </row>
    <row r="130" spans="3:4" hidden="1">
      <c r="C130" s="269">
        <v>46073</v>
      </c>
      <c r="D130" s="270" t="s">
        <v>89</v>
      </c>
    </row>
    <row r="131" spans="3:4" hidden="1">
      <c r="C131" s="269">
        <v>46074</v>
      </c>
      <c r="D131" s="270" t="s">
        <v>89</v>
      </c>
    </row>
    <row r="132" spans="3:4" hidden="1">
      <c r="C132" s="269">
        <v>46075</v>
      </c>
      <c r="D132" s="270" t="s">
        <v>89</v>
      </c>
    </row>
    <row r="133" spans="3:4" hidden="1">
      <c r="C133" s="269">
        <v>46076</v>
      </c>
      <c r="D133" s="270" t="s">
        <v>89</v>
      </c>
    </row>
    <row r="134" spans="3:4" hidden="1">
      <c r="C134" s="269">
        <v>46077</v>
      </c>
      <c r="D134" s="270" t="s">
        <v>89</v>
      </c>
    </row>
    <row r="135" spans="3:4" hidden="1">
      <c r="C135" s="269">
        <v>46078</v>
      </c>
      <c r="D135" s="270" t="s">
        <v>89</v>
      </c>
    </row>
    <row r="136" spans="3:4" hidden="1">
      <c r="C136" s="269">
        <v>46079</v>
      </c>
      <c r="D136" s="270" t="s">
        <v>89</v>
      </c>
    </row>
    <row r="137" spans="3:4" hidden="1">
      <c r="C137" s="269">
        <v>46080</v>
      </c>
      <c r="D137" s="270" t="s">
        <v>90</v>
      </c>
    </row>
    <row r="138" spans="3:4" hidden="1">
      <c r="C138" s="269">
        <v>46081</v>
      </c>
      <c r="D138" s="270" t="s">
        <v>90</v>
      </c>
    </row>
    <row r="139" spans="3:4" hidden="1">
      <c r="C139" s="269">
        <v>46082</v>
      </c>
      <c r="D139" s="270" t="s">
        <v>90</v>
      </c>
    </row>
    <row r="140" spans="3:4" hidden="1">
      <c r="C140" s="269">
        <v>46083</v>
      </c>
      <c r="D140" s="270" t="s">
        <v>90</v>
      </c>
    </row>
    <row r="141" spans="3:4" hidden="1">
      <c r="C141" s="269">
        <v>46084</v>
      </c>
      <c r="D141" s="270" t="s">
        <v>90</v>
      </c>
    </row>
    <row r="142" spans="3:4" hidden="1">
      <c r="C142" s="269">
        <v>46085</v>
      </c>
      <c r="D142" s="270" t="s">
        <v>90</v>
      </c>
    </row>
    <row r="143" spans="3:4" hidden="1">
      <c r="C143" s="269">
        <v>46086</v>
      </c>
      <c r="D143" s="270" t="s">
        <v>90</v>
      </c>
    </row>
    <row r="144" spans="3:4" hidden="1">
      <c r="C144" s="269">
        <v>46087</v>
      </c>
      <c r="D144" s="270" t="s">
        <v>90</v>
      </c>
    </row>
    <row r="145" spans="3:4" hidden="1">
      <c r="C145" s="269">
        <v>46088</v>
      </c>
      <c r="D145" s="270" t="s">
        <v>90</v>
      </c>
    </row>
    <row r="146" spans="3:4" hidden="1">
      <c r="C146" s="269">
        <v>46089</v>
      </c>
      <c r="D146" s="270" t="s">
        <v>90</v>
      </c>
    </row>
    <row r="147" spans="3:4" hidden="1">
      <c r="C147" s="269">
        <v>46090</v>
      </c>
      <c r="D147" s="270" t="s">
        <v>90</v>
      </c>
    </row>
    <row r="148" spans="3:4" hidden="1">
      <c r="C148" s="269">
        <v>46091</v>
      </c>
      <c r="D148" s="270" t="s">
        <v>90</v>
      </c>
    </row>
    <row r="149" spans="3:4" hidden="1">
      <c r="C149" s="269">
        <v>46092</v>
      </c>
      <c r="D149" s="270" t="s">
        <v>90</v>
      </c>
    </row>
    <row r="150" spans="3:4" hidden="1">
      <c r="C150" s="269">
        <v>46093</v>
      </c>
      <c r="D150" s="270" t="s">
        <v>90</v>
      </c>
    </row>
    <row r="151" spans="3:4" hidden="1">
      <c r="C151" s="269">
        <v>46094</v>
      </c>
      <c r="D151" s="270" t="s">
        <v>90</v>
      </c>
    </row>
    <row r="152" spans="3:4" hidden="1">
      <c r="C152" s="269">
        <v>46095</v>
      </c>
      <c r="D152" s="270" t="s">
        <v>90</v>
      </c>
    </row>
    <row r="153" spans="3:4" hidden="1">
      <c r="C153" s="269">
        <v>46096</v>
      </c>
      <c r="D153" s="270" t="s">
        <v>90</v>
      </c>
    </row>
    <row r="154" spans="3:4" hidden="1">
      <c r="C154" s="269">
        <v>46097</v>
      </c>
      <c r="D154" s="270" t="s">
        <v>90</v>
      </c>
    </row>
    <row r="155" spans="3:4" hidden="1">
      <c r="C155" s="269">
        <v>46098</v>
      </c>
      <c r="D155" s="270" t="s">
        <v>90</v>
      </c>
    </row>
    <row r="156" spans="3:4" hidden="1">
      <c r="C156" s="269">
        <v>46099</v>
      </c>
      <c r="D156" s="270" t="s">
        <v>90</v>
      </c>
    </row>
    <row r="157" spans="3:4" hidden="1">
      <c r="C157" s="269">
        <v>46100</v>
      </c>
      <c r="D157" s="270" t="s">
        <v>90</v>
      </c>
    </row>
    <row r="158" spans="3:4" hidden="1">
      <c r="C158" s="269">
        <v>46101</v>
      </c>
      <c r="D158" s="270" t="s">
        <v>90</v>
      </c>
    </row>
    <row r="159" spans="3:4" hidden="1">
      <c r="C159" s="269">
        <v>46102</v>
      </c>
      <c r="D159" s="270" t="s">
        <v>90</v>
      </c>
    </row>
    <row r="160" spans="3:4" hidden="1">
      <c r="C160" s="269">
        <v>46103</v>
      </c>
      <c r="D160" s="270" t="s">
        <v>90</v>
      </c>
    </row>
    <row r="161" spans="3:4" hidden="1">
      <c r="C161" s="269">
        <v>46104</v>
      </c>
      <c r="D161" s="270" t="s">
        <v>90</v>
      </c>
    </row>
    <row r="162" spans="3:4" hidden="1">
      <c r="C162" s="269">
        <v>46105</v>
      </c>
      <c r="D162" s="270" t="s">
        <v>90</v>
      </c>
    </row>
    <row r="163" spans="3:4" hidden="1">
      <c r="C163" s="269">
        <v>46106</v>
      </c>
      <c r="D163" s="270" t="s">
        <v>90</v>
      </c>
    </row>
    <row r="164" spans="3:4" hidden="1">
      <c r="C164" s="269">
        <v>46107</v>
      </c>
      <c r="D164" s="270" t="s">
        <v>90</v>
      </c>
    </row>
    <row r="165" spans="3:4" hidden="1">
      <c r="C165" s="269">
        <v>46108</v>
      </c>
      <c r="D165" s="270" t="s">
        <v>90</v>
      </c>
    </row>
    <row r="166" spans="3:4" hidden="1">
      <c r="C166" s="269">
        <v>46109</v>
      </c>
      <c r="D166" s="270" t="s">
        <v>90</v>
      </c>
    </row>
    <row r="167" spans="3:4" hidden="1">
      <c r="C167" s="269">
        <v>46110</v>
      </c>
      <c r="D167" s="270" t="s">
        <v>90</v>
      </c>
    </row>
    <row r="168" spans="3:4" hidden="1">
      <c r="C168" s="269">
        <v>46111</v>
      </c>
      <c r="D168" s="270" t="s">
        <v>90</v>
      </c>
    </row>
    <row r="169" spans="3:4" hidden="1">
      <c r="C169" s="269">
        <v>46112</v>
      </c>
      <c r="D169" s="270" t="s">
        <v>91</v>
      </c>
    </row>
    <row r="170" spans="3:4" hidden="1">
      <c r="C170" s="269">
        <v>46113</v>
      </c>
      <c r="D170" s="270" t="s">
        <v>91</v>
      </c>
    </row>
    <row r="171" spans="3:4" hidden="1">
      <c r="C171" s="269">
        <v>46114</v>
      </c>
      <c r="D171" s="270" t="s">
        <v>91</v>
      </c>
    </row>
    <row r="172" spans="3:4" hidden="1">
      <c r="C172" s="269">
        <v>46115</v>
      </c>
      <c r="D172" s="270" t="s">
        <v>91</v>
      </c>
    </row>
    <row r="173" spans="3:4" hidden="1">
      <c r="C173" s="269">
        <v>46116</v>
      </c>
      <c r="D173" s="270" t="s">
        <v>91</v>
      </c>
    </row>
    <row r="174" spans="3:4" hidden="1">
      <c r="C174" s="269">
        <v>46117</v>
      </c>
      <c r="D174" s="270" t="s">
        <v>91</v>
      </c>
    </row>
    <row r="175" spans="3:4" hidden="1">
      <c r="C175" s="269">
        <v>46118</v>
      </c>
      <c r="D175" s="270" t="s">
        <v>91</v>
      </c>
    </row>
    <row r="176" spans="3:4" hidden="1">
      <c r="C176" s="269">
        <v>46119</v>
      </c>
      <c r="D176" s="270" t="s">
        <v>91</v>
      </c>
    </row>
    <row r="177" spans="3:4" hidden="1">
      <c r="C177" s="269">
        <v>46120</v>
      </c>
      <c r="D177" s="270" t="s">
        <v>91</v>
      </c>
    </row>
    <row r="178" spans="3:4" hidden="1">
      <c r="C178" s="269">
        <v>46121</v>
      </c>
      <c r="D178" s="270" t="s">
        <v>91</v>
      </c>
    </row>
    <row r="179" spans="3:4" hidden="1">
      <c r="C179" s="269">
        <v>46122</v>
      </c>
      <c r="D179" s="270" t="s">
        <v>91</v>
      </c>
    </row>
    <row r="180" spans="3:4" hidden="1">
      <c r="C180" s="269">
        <v>46123</v>
      </c>
      <c r="D180" s="270" t="s">
        <v>91</v>
      </c>
    </row>
    <row r="181" spans="3:4" hidden="1">
      <c r="C181" s="269">
        <v>46124</v>
      </c>
      <c r="D181" s="270" t="s">
        <v>91</v>
      </c>
    </row>
    <row r="182" spans="3:4" hidden="1">
      <c r="C182" s="269">
        <v>46125</v>
      </c>
      <c r="D182" s="270" t="s">
        <v>91</v>
      </c>
    </row>
    <row r="183" spans="3:4" hidden="1">
      <c r="C183" s="269">
        <v>46126</v>
      </c>
      <c r="D183" s="270" t="s">
        <v>91</v>
      </c>
    </row>
    <row r="184" spans="3:4" hidden="1">
      <c r="C184" s="269">
        <v>46127</v>
      </c>
      <c r="D184" s="270" t="s">
        <v>91</v>
      </c>
    </row>
    <row r="185" spans="3:4" hidden="1">
      <c r="C185" s="269">
        <v>46128</v>
      </c>
      <c r="D185" s="270" t="s">
        <v>91</v>
      </c>
    </row>
    <row r="186" spans="3:4" hidden="1">
      <c r="C186" s="269">
        <v>46129</v>
      </c>
      <c r="D186" s="270" t="s">
        <v>91</v>
      </c>
    </row>
    <row r="187" spans="3:4" hidden="1">
      <c r="C187" s="269">
        <v>46130</v>
      </c>
      <c r="D187" s="270" t="s">
        <v>91</v>
      </c>
    </row>
    <row r="188" spans="3:4" hidden="1">
      <c r="C188" s="269">
        <v>46131</v>
      </c>
      <c r="D188" s="270" t="s">
        <v>91</v>
      </c>
    </row>
    <row r="189" spans="3:4" hidden="1">
      <c r="C189" s="269">
        <v>46132</v>
      </c>
      <c r="D189" s="270" t="s">
        <v>91</v>
      </c>
    </row>
    <row r="190" spans="3:4" hidden="1">
      <c r="C190" s="269">
        <v>46133</v>
      </c>
      <c r="D190" s="270" t="s">
        <v>91</v>
      </c>
    </row>
    <row r="191" spans="3:4" hidden="1">
      <c r="C191" s="269">
        <v>46134</v>
      </c>
      <c r="D191" s="270" t="s">
        <v>91</v>
      </c>
    </row>
    <row r="192" spans="3:4" hidden="1">
      <c r="C192" s="269">
        <v>46135</v>
      </c>
      <c r="D192" s="270" t="s">
        <v>91</v>
      </c>
    </row>
    <row r="193" spans="3:4" hidden="1">
      <c r="C193" s="269">
        <v>46136</v>
      </c>
      <c r="D193" s="270" t="s">
        <v>91</v>
      </c>
    </row>
    <row r="194" spans="3:4" hidden="1">
      <c r="C194" s="269">
        <v>46137</v>
      </c>
      <c r="D194" s="270" t="s">
        <v>91</v>
      </c>
    </row>
    <row r="195" spans="3:4" hidden="1">
      <c r="C195" s="269">
        <v>46138</v>
      </c>
      <c r="D195" s="270" t="s">
        <v>91</v>
      </c>
    </row>
    <row r="196" spans="3:4" hidden="1">
      <c r="C196" s="269">
        <v>46139</v>
      </c>
      <c r="D196" s="270" t="s">
        <v>91</v>
      </c>
    </row>
    <row r="197" spans="3:4" hidden="1">
      <c r="C197" s="269">
        <v>46140</v>
      </c>
      <c r="D197" s="270" t="s">
        <v>91</v>
      </c>
    </row>
    <row r="198" spans="3:4" hidden="1">
      <c r="C198" s="269">
        <v>46141</v>
      </c>
      <c r="D198" s="270" t="s">
        <v>91</v>
      </c>
    </row>
    <row r="199" spans="3:4" hidden="1">
      <c r="C199" s="269">
        <v>46142</v>
      </c>
      <c r="D199" s="270" t="s">
        <v>92</v>
      </c>
    </row>
    <row r="200" spans="3:4" hidden="1">
      <c r="C200" s="269">
        <v>46143</v>
      </c>
      <c r="D200" s="270" t="s">
        <v>92</v>
      </c>
    </row>
    <row r="201" spans="3:4" hidden="1">
      <c r="C201" s="269">
        <v>46144</v>
      </c>
      <c r="D201" s="270" t="s">
        <v>92</v>
      </c>
    </row>
    <row r="202" spans="3:4" hidden="1">
      <c r="C202" s="269">
        <v>46145</v>
      </c>
      <c r="D202" s="270" t="s">
        <v>92</v>
      </c>
    </row>
    <row r="203" spans="3:4" hidden="1">
      <c r="C203" s="269">
        <v>46146</v>
      </c>
      <c r="D203" s="270" t="s">
        <v>92</v>
      </c>
    </row>
    <row r="204" spans="3:4" hidden="1">
      <c r="C204" s="269">
        <v>46147</v>
      </c>
      <c r="D204" s="270" t="s">
        <v>92</v>
      </c>
    </row>
    <row r="205" spans="3:4" hidden="1">
      <c r="C205" s="269">
        <v>46148</v>
      </c>
      <c r="D205" s="270" t="s">
        <v>92</v>
      </c>
    </row>
    <row r="206" spans="3:4" hidden="1">
      <c r="C206" s="269">
        <v>46149</v>
      </c>
      <c r="D206" s="270" t="s">
        <v>92</v>
      </c>
    </row>
    <row r="207" spans="3:4" hidden="1">
      <c r="C207" s="269">
        <v>46150</v>
      </c>
      <c r="D207" s="270" t="s">
        <v>92</v>
      </c>
    </row>
    <row r="208" spans="3:4" hidden="1">
      <c r="C208" s="269">
        <v>46151</v>
      </c>
      <c r="D208" s="270" t="s">
        <v>92</v>
      </c>
    </row>
    <row r="209" spans="3:4" hidden="1">
      <c r="C209" s="269">
        <v>46152</v>
      </c>
      <c r="D209" s="270" t="s">
        <v>92</v>
      </c>
    </row>
    <row r="210" spans="3:4" hidden="1">
      <c r="C210" s="269">
        <v>46153</v>
      </c>
      <c r="D210" s="270" t="s">
        <v>92</v>
      </c>
    </row>
    <row r="211" spans="3:4" hidden="1">
      <c r="C211" s="269">
        <v>46154</v>
      </c>
      <c r="D211" s="270" t="s">
        <v>92</v>
      </c>
    </row>
    <row r="212" spans="3:4" hidden="1">
      <c r="C212" s="269">
        <v>46155</v>
      </c>
      <c r="D212" s="270" t="s">
        <v>92</v>
      </c>
    </row>
    <row r="213" spans="3:4" hidden="1">
      <c r="C213" s="269">
        <v>46156</v>
      </c>
      <c r="D213" s="270" t="s">
        <v>92</v>
      </c>
    </row>
    <row r="214" spans="3:4" hidden="1">
      <c r="C214" s="269">
        <v>46157</v>
      </c>
      <c r="D214" s="270" t="s">
        <v>92</v>
      </c>
    </row>
    <row r="215" spans="3:4" hidden="1">
      <c r="C215" s="269">
        <v>46158</v>
      </c>
      <c r="D215" s="270" t="s">
        <v>92</v>
      </c>
    </row>
    <row r="216" spans="3:4" hidden="1">
      <c r="C216" s="269">
        <v>46159</v>
      </c>
      <c r="D216" s="270" t="s">
        <v>92</v>
      </c>
    </row>
    <row r="217" spans="3:4" hidden="1">
      <c r="C217" s="269">
        <v>46160</v>
      </c>
      <c r="D217" s="270" t="s">
        <v>92</v>
      </c>
    </row>
    <row r="218" spans="3:4" hidden="1">
      <c r="C218" s="269">
        <v>46161</v>
      </c>
      <c r="D218" s="270" t="s">
        <v>92</v>
      </c>
    </row>
    <row r="219" spans="3:4" hidden="1">
      <c r="C219" s="269">
        <v>46162</v>
      </c>
      <c r="D219" s="270" t="s">
        <v>92</v>
      </c>
    </row>
    <row r="220" spans="3:4" hidden="1">
      <c r="C220" s="269">
        <v>46163</v>
      </c>
      <c r="D220" s="270" t="s">
        <v>92</v>
      </c>
    </row>
    <row r="221" spans="3:4" hidden="1">
      <c r="C221" s="269">
        <v>46164</v>
      </c>
      <c r="D221" s="270" t="s">
        <v>92</v>
      </c>
    </row>
    <row r="222" spans="3:4" hidden="1">
      <c r="C222" s="269">
        <v>46165</v>
      </c>
      <c r="D222" s="270" t="s">
        <v>92</v>
      </c>
    </row>
    <row r="223" spans="3:4" hidden="1">
      <c r="C223" s="269">
        <v>46166</v>
      </c>
      <c r="D223" s="270" t="s">
        <v>92</v>
      </c>
    </row>
    <row r="224" spans="3:4" hidden="1">
      <c r="C224" s="269">
        <v>46167</v>
      </c>
      <c r="D224" s="270" t="s">
        <v>92</v>
      </c>
    </row>
    <row r="225" spans="3:4" hidden="1">
      <c r="C225" s="269">
        <v>46168</v>
      </c>
      <c r="D225" s="270" t="s">
        <v>92</v>
      </c>
    </row>
    <row r="226" spans="3:4" hidden="1">
      <c r="C226" s="269">
        <v>46169</v>
      </c>
      <c r="D226" s="270" t="s">
        <v>92</v>
      </c>
    </row>
    <row r="227" spans="3:4" hidden="1">
      <c r="C227" s="269">
        <v>46170</v>
      </c>
      <c r="D227" s="270" t="s">
        <v>92</v>
      </c>
    </row>
    <row r="228" spans="3:4" hidden="1">
      <c r="C228" s="269">
        <v>46171</v>
      </c>
      <c r="D228" s="270" t="s">
        <v>93</v>
      </c>
    </row>
    <row r="229" spans="3:4" hidden="1">
      <c r="C229" s="269">
        <v>46172</v>
      </c>
      <c r="D229" s="270" t="s">
        <v>93</v>
      </c>
    </row>
    <row r="230" spans="3:4" hidden="1">
      <c r="C230" s="269">
        <v>46173</v>
      </c>
      <c r="D230" s="270" t="s">
        <v>93</v>
      </c>
    </row>
    <row r="231" spans="3:4" hidden="1">
      <c r="C231" s="269">
        <v>46174</v>
      </c>
      <c r="D231" s="270" t="s">
        <v>93</v>
      </c>
    </row>
    <row r="232" spans="3:4" hidden="1">
      <c r="C232" s="269">
        <v>46175</v>
      </c>
      <c r="D232" s="270" t="s">
        <v>93</v>
      </c>
    </row>
    <row r="233" spans="3:4" hidden="1">
      <c r="C233" s="269">
        <v>46176</v>
      </c>
      <c r="D233" s="270" t="s">
        <v>93</v>
      </c>
    </row>
    <row r="234" spans="3:4" hidden="1">
      <c r="C234" s="269">
        <v>46177</v>
      </c>
      <c r="D234" s="270" t="s">
        <v>93</v>
      </c>
    </row>
    <row r="235" spans="3:4" hidden="1">
      <c r="C235" s="269">
        <v>46178</v>
      </c>
      <c r="D235" s="270" t="s">
        <v>93</v>
      </c>
    </row>
    <row r="236" spans="3:4" hidden="1">
      <c r="C236" s="269">
        <v>46179</v>
      </c>
      <c r="D236" s="270" t="s">
        <v>93</v>
      </c>
    </row>
    <row r="237" spans="3:4" hidden="1">
      <c r="C237" s="269">
        <v>46180</v>
      </c>
      <c r="D237" s="270" t="s">
        <v>93</v>
      </c>
    </row>
    <row r="238" spans="3:4" hidden="1">
      <c r="C238" s="269">
        <v>46181</v>
      </c>
      <c r="D238" s="270" t="s">
        <v>93</v>
      </c>
    </row>
    <row r="239" spans="3:4" hidden="1">
      <c r="C239" s="269">
        <v>46182</v>
      </c>
      <c r="D239" s="270" t="s">
        <v>93</v>
      </c>
    </row>
    <row r="240" spans="3:4" hidden="1">
      <c r="C240" s="269">
        <v>46183</v>
      </c>
      <c r="D240" s="270" t="s">
        <v>93</v>
      </c>
    </row>
    <row r="241" spans="3:4" hidden="1">
      <c r="C241" s="269">
        <v>46184</v>
      </c>
      <c r="D241" s="270" t="s">
        <v>93</v>
      </c>
    </row>
    <row r="242" spans="3:4" hidden="1">
      <c r="C242" s="269">
        <v>46185</v>
      </c>
      <c r="D242" s="270" t="s">
        <v>93</v>
      </c>
    </row>
    <row r="243" spans="3:4" hidden="1">
      <c r="C243" s="269">
        <v>46186</v>
      </c>
      <c r="D243" s="270" t="s">
        <v>93</v>
      </c>
    </row>
    <row r="244" spans="3:4" hidden="1">
      <c r="C244" s="269">
        <v>46187</v>
      </c>
      <c r="D244" s="270" t="s">
        <v>93</v>
      </c>
    </row>
    <row r="245" spans="3:4" hidden="1">
      <c r="C245" s="269">
        <v>46188</v>
      </c>
      <c r="D245" s="270" t="s">
        <v>93</v>
      </c>
    </row>
    <row r="246" spans="3:4" hidden="1">
      <c r="C246" s="269">
        <v>46189</v>
      </c>
      <c r="D246" s="270" t="s">
        <v>93</v>
      </c>
    </row>
    <row r="247" spans="3:4" hidden="1">
      <c r="C247" s="269">
        <v>46190</v>
      </c>
      <c r="D247" s="270" t="s">
        <v>93</v>
      </c>
    </row>
    <row r="248" spans="3:4" hidden="1">
      <c r="C248" s="269">
        <v>46191</v>
      </c>
      <c r="D248" s="270" t="s">
        <v>93</v>
      </c>
    </row>
    <row r="249" spans="3:4" hidden="1">
      <c r="C249" s="269">
        <v>46192</v>
      </c>
      <c r="D249" s="270" t="s">
        <v>93</v>
      </c>
    </row>
    <row r="250" spans="3:4" hidden="1">
      <c r="C250" s="269">
        <v>46193</v>
      </c>
      <c r="D250" s="270" t="s">
        <v>93</v>
      </c>
    </row>
    <row r="251" spans="3:4" hidden="1">
      <c r="C251" s="269">
        <v>46194</v>
      </c>
      <c r="D251" s="270" t="s">
        <v>93</v>
      </c>
    </row>
    <row r="252" spans="3:4" hidden="1">
      <c r="C252" s="269">
        <v>46195</v>
      </c>
      <c r="D252" s="270" t="s">
        <v>93</v>
      </c>
    </row>
    <row r="253" spans="3:4" hidden="1">
      <c r="C253" s="269">
        <v>46196</v>
      </c>
      <c r="D253" s="270" t="s">
        <v>93</v>
      </c>
    </row>
    <row r="254" spans="3:4" hidden="1">
      <c r="C254" s="269">
        <v>46197</v>
      </c>
      <c r="D254" s="270" t="s">
        <v>93</v>
      </c>
    </row>
    <row r="255" spans="3:4" hidden="1">
      <c r="C255" s="269">
        <v>46198</v>
      </c>
      <c r="D255" s="270" t="s">
        <v>93</v>
      </c>
    </row>
    <row r="256" spans="3:4" hidden="1">
      <c r="C256" s="269">
        <v>46199</v>
      </c>
      <c r="D256" s="270" t="s">
        <v>93</v>
      </c>
    </row>
    <row r="257" spans="3:4" hidden="1">
      <c r="C257" s="269">
        <v>46200</v>
      </c>
      <c r="D257" s="270" t="s">
        <v>93</v>
      </c>
    </row>
    <row r="258" spans="3:4" hidden="1">
      <c r="C258" s="269">
        <v>46201</v>
      </c>
      <c r="D258" s="270" t="s">
        <v>93</v>
      </c>
    </row>
    <row r="259" spans="3:4" hidden="1">
      <c r="C259" s="269">
        <v>46202</v>
      </c>
      <c r="D259" s="270" t="s">
        <v>93</v>
      </c>
    </row>
    <row r="260" spans="3:4" hidden="1">
      <c r="C260" s="269">
        <v>46203</v>
      </c>
      <c r="D260" s="270" t="s">
        <v>94</v>
      </c>
    </row>
    <row r="261" spans="3:4" hidden="1">
      <c r="C261" s="269">
        <v>46204</v>
      </c>
      <c r="D261" s="270" t="s">
        <v>94</v>
      </c>
    </row>
    <row r="262" spans="3:4" hidden="1">
      <c r="C262" s="269">
        <v>46205</v>
      </c>
      <c r="D262" s="270" t="s">
        <v>94</v>
      </c>
    </row>
    <row r="263" spans="3:4" hidden="1">
      <c r="C263" s="269">
        <v>46206</v>
      </c>
      <c r="D263" s="270" t="s">
        <v>94</v>
      </c>
    </row>
    <row r="264" spans="3:4" hidden="1">
      <c r="C264" s="269">
        <v>46207</v>
      </c>
      <c r="D264" s="270" t="s">
        <v>94</v>
      </c>
    </row>
    <row r="265" spans="3:4" hidden="1">
      <c r="C265" s="269">
        <v>46208</v>
      </c>
      <c r="D265" s="270" t="s">
        <v>94</v>
      </c>
    </row>
    <row r="266" spans="3:4" hidden="1">
      <c r="C266" s="269">
        <v>46209</v>
      </c>
      <c r="D266" s="270" t="s">
        <v>94</v>
      </c>
    </row>
    <row r="267" spans="3:4" hidden="1">
      <c r="C267" s="269">
        <v>46210</v>
      </c>
      <c r="D267" s="270" t="s">
        <v>94</v>
      </c>
    </row>
    <row r="268" spans="3:4" hidden="1">
      <c r="C268" s="269">
        <v>46211</v>
      </c>
      <c r="D268" s="270" t="s">
        <v>94</v>
      </c>
    </row>
    <row r="269" spans="3:4" hidden="1">
      <c r="C269" s="269">
        <v>46212</v>
      </c>
      <c r="D269" s="270" t="s">
        <v>94</v>
      </c>
    </row>
    <row r="270" spans="3:4" hidden="1">
      <c r="C270" s="269">
        <v>46213</v>
      </c>
      <c r="D270" s="270" t="s">
        <v>94</v>
      </c>
    </row>
    <row r="271" spans="3:4" hidden="1">
      <c r="C271" s="269">
        <v>46214</v>
      </c>
      <c r="D271" s="270" t="s">
        <v>94</v>
      </c>
    </row>
    <row r="272" spans="3:4" hidden="1">
      <c r="C272" s="269">
        <v>46215</v>
      </c>
      <c r="D272" s="270" t="s">
        <v>94</v>
      </c>
    </row>
    <row r="273" spans="3:4" hidden="1">
      <c r="C273" s="269">
        <v>46216</v>
      </c>
      <c r="D273" s="270" t="s">
        <v>94</v>
      </c>
    </row>
    <row r="274" spans="3:4" hidden="1">
      <c r="C274" s="269">
        <v>46217</v>
      </c>
      <c r="D274" s="270" t="s">
        <v>94</v>
      </c>
    </row>
    <row r="275" spans="3:4" hidden="1">
      <c r="C275" s="269">
        <v>46218</v>
      </c>
      <c r="D275" s="270" t="s">
        <v>94</v>
      </c>
    </row>
    <row r="276" spans="3:4" hidden="1">
      <c r="C276" s="269">
        <v>46219</v>
      </c>
      <c r="D276" s="270" t="s">
        <v>94</v>
      </c>
    </row>
    <row r="277" spans="3:4" hidden="1">
      <c r="C277" s="269">
        <v>46220</v>
      </c>
      <c r="D277" s="270" t="s">
        <v>94</v>
      </c>
    </row>
    <row r="278" spans="3:4" hidden="1">
      <c r="C278" s="269">
        <v>46221</v>
      </c>
      <c r="D278" s="270" t="s">
        <v>94</v>
      </c>
    </row>
    <row r="279" spans="3:4" hidden="1">
      <c r="C279" s="269">
        <v>46222</v>
      </c>
      <c r="D279" s="270" t="s">
        <v>94</v>
      </c>
    </row>
    <row r="280" spans="3:4" hidden="1">
      <c r="C280" s="269">
        <v>46223</v>
      </c>
      <c r="D280" s="270" t="s">
        <v>94</v>
      </c>
    </row>
    <row r="281" spans="3:4" hidden="1">
      <c r="C281" s="269">
        <v>46224</v>
      </c>
      <c r="D281" s="270" t="s">
        <v>94</v>
      </c>
    </row>
    <row r="282" spans="3:4" hidden="1">
      <c r="C282" s="269">
        <v>46225</v>
      </c>
      <c r="D282" s="270" t="s">
        <v>94</v>
      </c>
    </row>
    <row r="283" spans="3:4" hidden="1">
      <c r="C283" s="269">
        <v>46226</v>
      </c>
      <c r="D283" s="270" t="s">
        <v>94</v>
      </c>
    </row>
    <row r="284" spans="3:4" hidden="1">
      <c r="C284" s="269">
        <v>46227</v>
      </c>
      <c r="D284" s="270" t="s">
        <v>94</v>
      </c>
    </row>
    <row r="285" spans="3:4" hidden="1">
      <c r="C285" s="269">
        <v>46228</v>
      </c>
      <c r="D285" s="270" t="s">
        <v>94</v>
      </c>
    </row>
    <row r="286" spans="3:4" hidden="1">
      <c r="C286" s="269">
        <v>46229</v>
      </c>
      <c r="D286" s="270" t="s">
        <v>94</v>
      </c>
    </row>
    <row r="287" spans="3:4" hidden="1">
      <c r="C287" s="269">
        <v>46230</v>
      </c>
      <c r="D287" s="270" t="s">
        <v>94</v>
      </c>
    </row>
    <row r="288" spans="3:4" hidden="1">
      <c r="C288" s="269">
        <v>46231</v>
      </c>
      <c r="D288" s="270" t="s">
        <v>94</v>
      </c>
    </row>
    <row r="289" spans="3:4" hidden="1">
      <c r="C289" s="269">
        <v>46232</v>
      </c>
      <c r="D289" s="270" t="s">
        <v>94</v>
      </c>
    </row>
    <row r="290" spans="3:4" hidden="1">
      <c r="C290" s="269">
        <v>46233</v>
      </c>
      <c r="D290" s="270" t="s">
        <v>94</v>
      </c>
    </row>
    <row r="291" spans="3:4" hidden="1">
      <c r="C291" s="269">
        <v>46234</v>
      </c>
      <c r="D291" s="270" t="s">
        <v>95</v>
      </c>
    </row>
    <row r="292" spans="3:4" hidden="1">
      <c r="C292" s="269">
        <v>46235</v>
      </c>
      <c r="D292" s="270" t="s">
        <v>95</v>
      </c>
    </row>
    <row r="293" spans="3:4" hidden="1">
      <c r="C293" s="269">
        <v>46236</v>
      </c>
      <c r="D293" s="270" t="s">
        <v>95</v>
      </c>
    </row>
    <row r="294" spans="3:4" hidden="1">
      <c r="C294" s="269">
        <v>46237</v>
      </c>
      <c r="D294" s="270" t="s">
        <v>95</v>
      </c>
    </row>
    <row r="295" spans="3:4" hidden="1">
      <c r="C295" s="269">
        <v>46238</v>
      </c>
      <c r="D295" s="270" t="s">
        <v>95</v>
      </c>
    </row>
    <row r="296" spans="3:4" hidden="1">
      <c r="C296" s="269">
        <v>46239</v>
      </c>
      <c r="D296" s="270" t="s">
        <v>95</v>
      </c>
    </row>
    <row r="297" spans="3:4" hidden="1">
      <c r="C297" s="269">
        <v>46240</v>
      </c>
      <c r="D297" s="270" t="s">
        <v>95</v>
      </c>
    </row>
    <row r="298" spans="3:4" hidden="1">
      <c r="C298" s="269">
        <v>46241</v>
      </c>
      <c r="D298" s="270" t="s">
        <v>95</v>
      </c>
    </row>
    <row r="299" spans="3:4" hidden="1">
      <c r="C299" s="269">
        <v>46242</v>
      </c>
      <c r="D299" s="270" t="s">
        <v>95</v>
      </c>
    </row>
    <row r="300" spans="3:4" hidden="1">
      <c r="C300" s="269">
        <v>46243</v>
      </c>
      <c r="D300" s="270" t="s">
        <v>95</v>
      </c>
    </row>
    <row r="301" spans="3:4" hidden="1">
      <c r="C301" s="269">
        <v>46244</v>
      </c>
      <c r="D301" s="270" t="s">
        <v>95</v>
      </c>
    </row>
    <row r="302" spans="3:4" hidden="1">
      <c r="C302" s="269">
        <v>46245</v>
      </c>
      <c r="D302" s="270" t="s">
        <v>95</v>
      </c>
    </row>
    <row r="303" spans="3:4" hidden="1">
      <c r="C303" s="269">
        <v>46246</v>
      </c>
      <c r="D303" s="270" t="s">
        <v>95</v>
      </c>
    </row>
    <row r="304" spans="3:4" hidden="1">
      <c r="C304" s="269">
        <v>46247</v>
      </c>
      <c r="D304" s="270" t="s">
        <v>95</v>
      </c>
    </row>
    <row r="305" spans="3:4" hidden="1">
      <c r="C305" s="269">
        <v>46248</v>
      </c>
      <c r="D305" s="270" t="s">
        <v>95</v>
      </c>
    </row>
    <row r="306" spans="3:4" hidden="1">
      <c r="C306" s="269">
        <v>46249</v>
      </c>
      <c r="D306" s="270" t="s">
        <v>95</v>
      </c>
    </row>
    <row r="307" spans="3:4" hidden="1">
      <c r="C307" s="269">
        <v>46250</v>
      </c>
      <c r="D307" s="270" t="s">
        <v>95</v>
      </c>
    </row>
    <row r="308" spans="3:4" hidden="1">
      <c r="C308" s="269">
        <v>46251</v>
      </c>
      <c r="D308" s="270" t="s">
        <v>95</v>
      </c>
    </row>
    <row r="309" spans="3:4" hidden="1">
      <c r="C309" s="269">
        <v>46252</v>
      </c>
      <c r="D309" s="270" t="s">
        <v>95</v>
      </c>
    </row>
    <row r="310" spans="3:4" hidden="1">
      <c r="C310" s="269">
        <v>46253</v>
      </c>
      <c r="D310" s="270" t="s">
        <v>95</v>
      </c>
    </row>
    <row r="311" spans="3:4" hidden="1">
      <c r="C311" s="269">
        <v>46254</v>
      </c>
      <c r="D311" s="270" t="s">
        <v>95</v>
      </c>
    </row>
    <row r="312" spans="3:4" hidden="1">
      <c r="C312" s="269">
        <v>46255</v>
      </c>
      <c r="D312" s="270" t="s">
        <v>95</v>
      </c>
    </row>
    <row r="313" spans="3:4" hidden="1">
      <c r="C313" s="269">
        <v>46256</v>
      </c>
      <c r="D313" s="270" t="s">
        <v>95</v>
      </c>
    </row>
    <row r="314" spans="3:4" hidden="1">
      <c r="C314" s="269">
        <v>46257</v>
      </c>
      <c r="D314" s="270" t="s">
        <v>95</v>
      </c>
    </row>
    <row r="315" spans="3:4" hidden="1">
      <c r="C315" s="269">
        <v>46258</v>
      </c>
      <c r="D315" s="270" t="s">
        <v>95</v>
      </c>
    </row>
    <row r="316" spans="3:4" hidden="1">
      <c r="C316" s="269">
        <v>46259</v>
      </c>
      <c r="D316" s="270" t="s">
        <v>95</v>
      </c>
    </row>
    <row r="317" spans="3:4" hidden="1">
      <c r="C317" s="269">
        <v>46260</v>
      </c>
      <c r="D317" s="270" t="s">
        <v>95</v>
      </c>
    </row>
    <row r="318" spans="3:4" hidden="1">
      <c r="C318" s="269">
        <v>46261</v>
      </c>
      <c r="D318" s="270" t="s">
        <v>95</v>
      </c>
    </row>
    <row r="319" spans="3:4" hidden="1">
      <c r="C319" s="269">
        <v>46262</v>
      </c>
      <c r="D319" s="270" t="s">
        <v>95</v>
      </c>
    </row>
    <row r="320" spans="3:4" hidden="1">
      <c r="C320" s="269">
        <v>46263</v>
      </c>
      <c r="D320" s="270" t="s">
        <v>95</v>
      </c>
    </row>
    <row r="321" spans="3:4" hidden="1">
      <c r="C321" s="269">
        <v>46264</v>
      </c>
      <c r="D321" s="270" t="s">
        <v>95</v>
      </c>
    </row>
    <row r="322" spans="3:4" hidden="1">
      <c r="C322" s="269">
        <v>46265</v>
      </c>
      <c r="D322" s="270" t="s">
        <v>96</v>
      </c>
    </row>
    <row r="323" spans="3:4" hidden="1">
      <c r="C323" s="269">
        <v>46266</v>
      </c>
      <c r="D323" s="270" t="s">
        <v>96</v>
      </c>
    </row>
    <row r="324" spans="3:4" hidden="1">
      <c r="C324" s="269">
        <v>46267</v>
      </c>
      <c r="D324" s="270" t="s">
        <v>96</v>
      </c>
    </row>
    <row r="325" spans="3:4" hidden="1">
      <c r="C325" s="269">
        <v>46268</v>
      </c>
      <c r="D325" s="270" t="s">
        <v>96</v>
      </c>
    </row>
    <row r="326" spans="3:4" hidden="1">
      <c r="C326" s="269">
        <v>46269</v>
      </c>
      <c r="D326" s="270" t="s">
        <v>96</v>
      </c>
    </row>
    <row r="327" spans="3:4" hidden="1">
      <c r="C327" s="269">
        <v>46270</v>
      </c>
      <c r="D327" s="270" t="s">
        <v>96</v>
      </c>
    </row>
    <row r="328" spans="3:4" hidden="1">
      <c r="C328" s="269">
        <v>46271</v>
      </c>
      <c r="D328" s="270" t="s">
        <v>96</v>
      </c>
    </row>
    <row r="329" spans="3:4" hidden="1">
      <c r="C329" s="269">
        <v>46272</v>
      </c>
      <c r="D329" s="270" t="s">
        <v>96</v>
      </c>
    </row>
    <row r="330" spans="3:4" hidden="1">
      <c r="C330" s="269">
        <v>46273</v>
      </c>
      <c r="D330" s="270" t="s">
        <v>96</v>
      </c>
    </row>
    <row r="331" spans="3:4" hidden="1">
      <c r="C331" s="269">
        <v>46274</v>
      </c>
      <c r="D331" s="270" t="s">
        <v>96</v>
      </c>
    </row>
    <row r="332" spans="3:4" hidden="1">
      <c r="C332" s="269">
        <v>46275</v>
      </c>
      <c r="D332" s="270" t="s">
        <v>96</v>
      </c>
    </row>
    <row r="333" spans="3:4" hidden="1">
      <c r="C333" s="269">
        <v>46276</v>
      </c>
      <c r="D333" s="270" t="s">
        <v>96</v>
      </c>
    </row>
    <row r="334" spans="3:4" hidden="1">
      <c r="C334" s="269">
        <v>46277</v>
      </c>
      <c r="D334" s="270" t="s">
        <v>96</v>
      </c>
    </row>
    <row r="335" spans="3:4" hidden="1">
      <c r="C335" s="269">
        <v>46278</v>
      </c>
      <c r="D335" s="270" t="s">
        <v>96</v>
      </c>
    </row>
    <row r="336" spans="3:4" hidden="1">
      <c r="C336" s="269">
        <v>46279</v>
      </c>
      <c r="D336" s="270" t="s">
        <v>96</v>
      </c>
    </row>
    <row r="337" spans="3:4" hidden="1">
      <c r="C337" s="269">
        <v>46280</v>
      </c>
      <c r="D337" s="270" t="s">
        <v>96</v>
      </c>
    </row>
    <row r="338" spans="3:4" hidden="1">
      <c r="C338" s="269">
        <v>46281</v>
      </c>
      <c r="D338" s="270" t="s">
        <v>96</v>
      </c>
    </row>
    <row r="339" spans="3:4" hidden="1">
      <c r="C339" s="269">
        <v>46282</v>
      </c>
      <c r="D339" s="270" t="s">
        <v>96</v>
      </c>
    </row>
    <row r="340" spans="3:4" hidden="1">
      <c r="C340" s="269">
        <v>46283</v>
      </c>
      <c r="D340" s="270" t="s">
        <v>96</v>
      </c>
    </row>
    <row r="341" spans="3:4" hidden="1">
      <c r="C341" s="269">
        <v>46284</v>
      </c>
      <c r="D341" s="270" t="s">
        <v>96</v>
      </c>
    </row>
    <row r="342" spans="3:4" hidden="1">
      <c r="C342" s="269">
        <v>46285</v>
      </c>
      <c r="D342" s="270" t="s">
        <v>96</v>
      </c>
    </row>
    <row r="343" spans="3:4" hidden="1">
      <c r="C343" s="269">
        <v>46286</v>
      </c>
      <c r="D343" s="270" t="s">
        <v>96</v>
      </c>
    </row>
    <row r="344" spans="3:4" hidden="1">
      <c r="C344" s="269">
        <v>46287</v>
      </c>
      <c r="D344" s="270" t="s">
        <v>96</v>
      </c>
    </row>
    <row r="345" spans="3:4" hidden="1">
      <c r="C345" s="269">
        <v>46288</v>
      </c>
      <c r="D345" s="270" t="s">
        <v>96</v>
      </c>
    </row>
    <row r="346" spans="3:4" hidden="1">
      <c r="C346" s="269">
        <v>46289</v>
      </c>
      <c r="D346" s="270" t="s">
        <v>96</v>
      </c>
    </row>
    <row r="347" spans="3:4" hidden="1">
      <c r="C347" s="269">
        <v>46290</v>
      </c>
      <c r="D347" s="270" t="s">
        <v>96</v>
      </c>
    </row>
    <row r="348" spans="3:4" hidden="1">
      <c r="C348" s="269">
        <v>46291</v>
      </c>
      <c r="D348" s="270" t="s">
        <v>96</v>
      </c>
    </row>
    <row r="349" spans="3:4" hidden="1">
      <c r="C349" s="269">
        <v>46292</v>
      </c>
      <c r="D349" s="270" t="s">
        <v>96</v>
      </c>
    </row>
    <row r="350" spans="3:4" hidden="1">
      <c r="C350" s="269">
        <v>46293</v>
      </c>
      <c r="D350" s="270" t="s">
        <v>96</v>
      </c>
    </row>
    <row r="351" spans="3:4" hidden="1">
      <c r="C351" s="269">
        <v>46294</v>
      </c>
      <c r="D351" s="270" t="s">
        <v>96</v>
      </c>
    </row>
    <row r="352" spans="3:4" hidden="1">
      <c r="C352" s="269">
        <v>46295</v>
      </c>
      <c r="D352" s="270" t="s">
        <v>97</v>
      </c>
    </row>
    <row r="353" spans="3:4" hidden="1">
      <c r="C353" s="269">
        <v>46296</v>
      </c>
      <c r="D353" s="270" t="s">
        <v>97</v>
      </c>
    </row>
    <row r="354" spans="3:4" hidden="1">
      <c r="C354" s="269">
        <v>46297</v>
      </c>
      <c r="D354" s="270" t="s">
        <v>97</v>
      </c>
    </row>
    <row r="355" spans="3:4" hidden="1">
      <c r="C355" s="269">
        <v>46298</v>
      </c>
      <c r="D355" s="270" t="s">
        <v>97</v>
      </c>
    </row>
    <row r="356" spans="3:4" hidden="1">
      <c r="C356" s="269">
        <v>46299</v>
      </c>
      <c r="D356" s="270" t="s">
        <v>97</v>
      </c>
    </row>
    <row r="357" spans="3:4" hidden="1">
      <c r="C357" s="269">
        <v>46300</v>
      </c>
      <c r="D357" s="270" t="s">
        <v>97</v>
      </c>
    </row>
    <row r="358" spans="3:4" hidden="1">
      <c r="C358" s="269">
        <v>46301</v>
      </c>
      <c r="D358" s="270" t="s">
        <v>97</v>
      </c>
    </row>
    <row r="359" spans="3:4" hidden="1">
      <c r="C359" s="269">
        <v>46302</v>
      </c>
      <c r="D359" s="270" t="s">
        <v>97</v>
      </c>
    </row>
    <row r="360" spans="3:4" hidden="1">
      <c r="C360" s="269">
        <v>46303</v>
      </c>
      <c r="D360" s="270" t="s">
        <v>97</v>
      </c>
    </row>
    <row r="361" spans="3:4" hidden="1">
      <c r="C361" s="269">
        <v>46304</v>
      </c>
      <c r="D361" s="270" t="s">
        <v>97</v>
      </c>
    </row>
    <row r="362" spans="3:4" hidden="1">
      <c r="C362" s="269">
        <v>46305</v>
      </c>
      <c r="D362" s="270" t="s">
        <v>97</v>
      </c>
    </row>
    <row r="363" spans="3:4" hidden="1">
      <c r="C363" s="269">
        <v>46306</v>
      </c>
      <c r="D363" s="270" t="s">
        <v>97</v>
      </c>
    </row>
    <row r="364" spans="3:4" hidden="1">
      <c r="C364" s="269">
        <v>46307</v>
      </c>
      <c r="D364" s="270" t="s">
        <v>97</v>
      </c>
    </row>
    <row r="365" spans="3:4" hidden="1">
      <c r="C365" s="269">
        <v>46308</v>
      </c>
      <c r="D365" s="270" t="s">
        <v>97</v>
      </c>
    </row>
    <row r="366" spans="3:4" hidden="1">
      <c r="C366" s="269">
        <v>46309</v>
      </c>
      <c r="D366" s="270" t="s">
        <v>97</v>
      </c>
    </row>
    <row r="367" spans="3:4" hidden="1">
      <c r="C367" s="269">
        <v>46310</v>
      </c>
      <c r="D367" s="270" t="s">
        <v>97</v>
      </c>
    </row>
    <row r="368" spans="3:4" hidden="1">
      <c r="C368" s="269">
        <v>46311</v>
      </c>
      <c r="D368" s="270" t="s">
        <v>97</v>
      </c>
    </row>
    <row r="369" spans="3:4" hidden="1">
      <c r="C369" s="269">
        <v>46312</v>
      </c>
      <c r="D369" s="270" t="s">
        <v>97</v>
      </c>
    </row>
    <row r="370" spans="3:4" hidden="1">
      <c r="C370" s="269">
        <v>46313</v>
      </c>
      <c r="D370" s="270" t="s">
        <v>97</v>
      </c>
    </row>
    <row r="371" spans="3:4" hidden="1">
      <c r="C371" s="269">
        <v>46314</v>
      </c>
      <c r="D371" s="270" t="s">
        <v>97</v>
      </c>
    </row>
    <row r="372" spans="3:4" hidden="1">
      <c r="C372" s="269">
        <v>46315</v>
      </c>
      <c r="D372" s="270" t="s">
        <v>97</v>
      </c>
    </row>
    <row r="373" spans="3:4" hidden="1">
      <c r="C373" s="269">
        <v>46316</v>
      </c>
      <c r="D373" s="270" t="s">
        <v>97</v>
      </c>
    </row>
    <row r="374" spans="3:4" hidden="1">
      <c r="C374" s="269">
        <v>46317</v>
      </c>
      <c r="D374" s="270" t="s">
        <v>97</v>
      </c>
    </row>
    <row r="375" spans="3:4" hidden="1">
      <c r="C375" s="269">
        <v>46318</v>
      </c>
      <c r="D375" s="270" t="s">
        <v>97</v>
      </c>
    </row>
    <row r="376" spans="3:4" hidden="1">
      <c r="C376" s="269">
        <v>46319</v>
      </c>
      <c r="D376" s="270" t="s">
        <v>97</v>
      </c>
    </row>
    <row r="377" spans="3:4" hidden="1">
      <c r="C377" s="269">
        <v>46320</v>
      </c>
      <c r="D377" s="270" t="s">
        <v>97</v>
      </c>
    </row>
    <row r="378" spans="3:4" hidden="1">
      <c r="C378" s="269">
        <v>46321</v>
      </c>
      <c r="D378" s="270" t="s">
        <v>97</v>
      </c>
    </row>
    <row r="379" spans="3:4" hidden="1">
      <c r="C379" s="269">
        <v>46322</v>
      </c>
      <c r="D379" s="270" t="s">
        <v>97</v>
      </c>
    </row>
    <row r="380" spans="3:4" hidden="1">
      <c r="C380" s="269">
        <v>46323</v>
      </c>
      <c r="D380" s="270" t="s">
        <v>97</v>
      </c>
    </row>
    <row r="381" spans="3:4" hidden="1">
      <c r="C381" s="269">
        <v>46324</v>
      </c>
      <c r="D381" s="270" t="s">
        <v>97</v>
      </c>
    </row>
    <row r="382" spans="3:4" hidden="1">
      <c r="C382" s="269">
        <v>46325</v>
      </c>
      <c r="D382" s="270" t="s">
        <v>98</v>
      </c>
    </row>
    <row r="383" spans="3:4" hidden="1">
      <c r="C383" s="269">
        <v>46326</v>
      </c>
      <c r="D383" s="270" t="s">
        <v>98</v>
      </c>
    </row>
    <row r="384" spans="3:4" hidden="1">
      <c r="C384" s="269">
        <v>46327</v>
      </c>
      <c r="D384" s="270" t="s">
        <v>98</v>
      </c>
    </row>
    <row r="385" spans="3:4" hidden="1">
      <c r="C385" s="269">
        <v>46328</v>
      </c>
      <c r="D385" s="270" t="s">
        <v>98</v>
      </c>
    </row>
    <row r="386" spans="3:4" hidden="1">
      <c r="C386" s="269">
        <v>46329</v>
      </c>
      <c r="D386" s="270" t="s">
        <v>98</v>
      </c>
    </row>
    <row r="387" spans="3:4" hidden="1">
      <c r="C387" s="269">
        <v>46330</v>
      </c>
      <c r="D387" s="270" t="s">
        <v>98</v>
      </c>
    </row>
    <row r="388" spans="3:4" hidden="1">
      <c r="C388" s="269">
        <v>46331</v>
      </c>
      <c r="D388" s="270" t="s">
        <v>98</v>
      </c>
    </row>
    <row r="389" spans="3:4" hidden="1">
      <c r="C389" s="269">
        <v>46332</v>
      </c>
      <c r="D389" s="270" t="s">
        <v>98</v>
      </c>
    </row>
    <row r="390" spans="3:4" hidden="1">
      <c r="C390" s="269">
        <v>46333</v>
      </c>
      <c r="D390" s="270" t="s">
        <v>98</v>
      </c>
    </row>
    <row r="391" spans="3:4" hidden="1">
      <c r="C391" s="269">
        <v>46334</v>
      </c>
      <c r="D391" s="270" t="s">
        <v>98</v>
      </c>
    </row>
    <row r="392" spans="3:4" hidden="1">
      <c r="C392" s="269">
        <v>46335</v>
      </c>
      <c r="D392" s="270" t="s">
        <v>98</v>
      </c>
    </row>
    <row r="393" spans="3:4" hidden="1">
      <c r="C393" s="269">
        <v>46336</v>
      </c>
      <c r="D393" s="270" t="s">
        <v>98</v>
      </c>
    </row>
    <row r="394" spans="3:4" hidden="1">
      <c r="C394" s="269">
        <v>46337</v>
      </c>
      <c r="D394" s="270" t="s">
        <v>98</v>
      </c>
    </row>
    <row r="395" spans="3:4" hidden="1">
      <c r="C395" s="269">
        <v>46338</v>
      </c>
      <c r="D395" s="270" t="s">
        <v>98</v>
      </c>
    </row>
    <row r="396" spans="3:4" hidden="1">
      <c r="C396" s="269">
        <v>46339</v>
      </c>
      <c r="D396" s="270" t="s">
        <v>98</v>
      </c>
    </row>
    <row r="397" spans="3:4" hidden="1">
      <c r="C397" s="269">
        <v>46340</v>
      </c>
      <c r="D397" s="270" t="s">
        <v>98</v>
      </c>
    </row>
    <row r="398" spans="3:4" hidden="1">
      <c r="C398" s="269">
        <v>46341</v>
      </c>
      <c r="D398" s="270" t="s">
        <v>98</v>
      </c>
    </row>
    <row r="399" spans="3:4" hidden="1">
      <c r="C399" s="269">
        <v>46342</v>
      </c>
      <c r="D399" s="270" t="s">
        <v>98</v>
      </c>
    </row>
    <row r="400" spans="3:4" hidden="1">
      <c r="C400" s="269">
        <v>46343</v>
      </c>
      <c r="D400" s="270" t="s">
        <v>98</v>
      </c>
    </row>
    <row r="401" spans="3:4" hidden="1">
      <c r="C401" s="269">
        <v>46344</v>
      </c>
      <c r="D401" s="270" t="s">
        <v>98</v>
      </c>
    </row>
    <row r="402" spans="3:4" hidden="1">
      <c r="C402" s="269">
        <v>46345</v>
      </c>
      <c r="D402" s="270" t="s">
        <v>98</v>
      </c>
    </row>
    <row r="403" spans="3:4" hidden="1">
      <c r="C403" s="269">
        <v>46346</v>
      </c>
      <c r="D403" s="270" t="s">
        <v>98</v>
      </c>
    </row>
    <row r="404" spans="3:4" hidden="1">
      <c r="C404" s="269">
        <v>46347</v>
      </c>
      <c r="D404" s="270" t="s">
        <v>98</v>
      </c>
    </row>
    <row r="405" spans="3:4" hidden="1">
      <c r="C405" s="269">
        <v>46348</v>
      </c>
      <c r="D405" s="270" t="s">
        <v>98</v>
      </c>
    </row>
    <row r="406" spans="3:4" hidden="1">
      <c r="C406" s="269">
        <v>46349</v>
      </c>
      <c r="D406" s="270" t="s">
        <v>98</v>
      </c>
    </row>
    <row r="407" spans="3:4" hidden="1">
      <c r="C407" s="269">
        <v>46350</v>
      </c>
      <c r="D407" s="270" t="s">
        <v>98</v>
      </c>
    </row>
    <row r="408" spans="3:4" hidden="1">
      <c r="C408" s="269">
        <v>46351</v>
      </c>
      <c r="D408" s="270" t="s">
        <v>98</v>
      </c>
    </row>
    <row r="409" spans="3:4" hidden="1">
      <c r="C409" s="269">
        <v>46352</v>
      </c>
      <c r="D409" s="270" t="s">
        <v>98</v>
      </c>
    </row>
    <row r="410" spans="3:4" hidden="1">
      <c r="C410" s="269">
        <v>46353</v>
      </c>
      <c r="D410" s="270" t="s">
        <v>98</v>
      </c>
    </row>
    <row r="411" spans="3:4" hidden="1">
      <c r="C411" s="269">
        <v>46354</v>
      </c>
      <c r="D411" s="270" t="s">
        <v>98</v>
      </c>
    </row>
    <row r="412" spans="3:4" hidden="1">
      <c r="C412" s="269">
        <v>46355</v>
      </c>
      <c r="D412" s="270" t="s">
        <v>98</v>
      </c>
    </row>
    <row r="413" spans="3:4" hidden="1">
      <c r="C413" s="269">
        <v>46356</v>
      </c>
      <c r="D413" s="270" t="s">
        <v>99</v>
      </c>
    </row>
    <row r="414" spans="3:4" hidden="1">
      <c r="C414" s="269">
        <v>46357</v>
      </c>
      <c r="D414" s="270" t="s">
        <v>99</v>
      </c>
    </row>
    <row r="415" spans="3:4" hidden="1">
      <c r="C415" s="269">
        <v>46358</v>
      </c>
      <c r="D415" s="270" t="s">
        <v>99</v>
      </c>
    </row>
    <row r="416" spans="3:4" hidden="1">
      <c r="C416" s="269">
        <v>46359</v>
      </c>
      <c r="D416" s="270" t="s">
        <v>99</v>
      </c>
    </row>
    <row r="417" spans="3:4" hidden="1">
      <c r="C417" s="269">
        <v>46360</v>
      </c>
      <c r="D417" s="270" t="s">
        <v>99</v>
      </c>
    </row>
    <row r="418" spans="3:4" hidden="1">
      <c r="C418" s="269">
        <v>46361</v>
      </c>
      <c r="D418" s="270" t="s">
        <v>99</v>
      </c>
    </row>
    <row r="419" spans="3:4" hidden="1">
      <c r="C419" s="269">
        <v>46362</v>
      </c>
      <c r="D419" s="270" t="s">
        <v>99</v>
      </c>
    </row>
    <row r="420" spans="3:4" hidden="1">
      <c r="C420" s="269">
        <v>46363</v>
      </c>
      <c r="D420" s="270" t="s">
        <v>99</v>
      </c>
    </row>
    <row r="421" spans="3:4" hidden="1">
      <c r="C421" s="269">
        <v>46364</v>
      </c>
      <c r="D421" s="270" t="s">
        <v>99</v>
      </c>
    </row>
    <row r="422" spans="3:4" hidden="1">
      <c r="C422" s="269">
        <v>46365</v>
      </c>
      <c r="D422" s="270" t="s">
        <v>99</v>
      </c>
    </row>
    <row r="423" spans="3:4" hidden="1">
      <c r="C423" s="269">
        <v>46366</v>
      </c>
      <c r="D423" s="270" t="s">
        <v>99</v>
      </c>
    </row>
    <row r="424" spans="3:4" hidden="1">
      <c r="C424" s="269">
        <v>46367</v>
      </c>
      <c r="D424" s="270" t="s">
        <v>99</v>
      </c>
    </row>
    <row r="425" spans="3:4" hidden="1">
      <c r="C425" s="269">
        <v>46368</v>
      </c>
      <c r="D425" s="270" t="s">
        <v>99</v>
      </c>
    </row>
    <row r="426" spans="3:4" hidden="1">
      <c r="C426" s="269">
        <v>46369</v>
      </c>
      <c r="D426" s="270" t="s">
        <v>99</v>
      </c>
    </row>
    <row r="427" spans="3:4" hidden="1">
      <c r="C427" s="269">
        <v>46370</v>
      </c>
      <c r="D427" s="270" t="s">
        <v>99</v>
      </c>
    </row>
    <row r="428" spans="3:4" hidden="1">
      <c r="C428" s="269">
        <v>46371</v>
      </c>
      <c r="D428" s="270" t="s">
        <v>99</v>
      </c>
    </row>
    <row r="429" spans="3:4" hidden="1">
      <c r="C429" s="269">
        <v>46372</v>
      </c>
      <c r="D429" s="270" t="s">
        <v>99</v>
      </c>
    </row>
    <row r="430" spans="3:4" hidden="1">
      <c r="C430" s="269">
        <v>46373</v>
      </c>
      <c r="D430" s="270" t="s">
        <v>99</v>
      </c>
    </row>
    <row r="431" spans="3:4" hidden="1">
      <c r="C431" s="269">
        <v>46374</v>
      </c>
      <c r="D431" s="270" t="s">
        <v>99</v>
      </c>
    </row>
    <row r="432" spans="3:4" hidden="1">
      <c r="C432" s="269">
        <v>46375</v>
      </c>
      <c r="D432" s="270" t="s">
        <v>99</v>
      </c>
    </row>
    <row r="433" spans="3:4" hidden="1">
      <c r="C433" s="269">
        <v>46376</v>
      </c>
      <c r="D433" s="270" t="s">
        <v>99</v>
      </c>
    </row>
    <row r="434" spans="3:4" hidden="1">
      <c r="C434" s="269">
        <v>46377</v>
      </c>
      <c r="D434" s="270" t="s">
        <v>99</v>
      </c>
    </row>
    <row r="435" spans="3:4" hidden="1">
      <c r="C435" s="269">
        <v>46378</v>
      </c>
      <c r="D435" s="270" t="s">
        <v>99</v>
      </c>
    </row>
    <row r="436" spans="3:4" hidden="1">
      <c r="C436" s="269">
        <v>46379</v>
      </c>
      <c r="D436" s="270" t="s">
        <v>99</v>
      </c>
    </row>
    <row r="437" spans="3:4" hidden="1">
      <c r="C437" s="269">
        <v>46380</v>
      </c>
      <c r="D437" s="270" t="s">
        <v>99</v>
      </c>
    </row>
    <row r="438" spans="3:4" hidden="1">
      <c r="C438" s="269">
        <v>46381</v>
      </c>
      <c r="D438" s="270" t="s">
        <v>99</v>
      </c>
    </row>
    <row r="439" spans="3:4" hidden="1">
      <c r="C439" s="269">
        <v>46382</v>
      </c>
      <c r="D439" s="270" t="s">
        <v>99</v>
      </c>
    </row>
    <row r="440" spans="3:4" hidden="1">
      <c r="C440" s="269">
        <v>46383</v>
      </c>
      <c r="D440" s="270" t="s">
        <v>99</v>
      </c>
    </row>
    <row r="441" spans="3:4" hidden="1">
      <c r="C441" s="269">
        <v>46384</v>
      </c>
      <c r="D441" s="270" t="s">
        <v>99</v>
      </c>
    </row>
    <row r="442" spans="3:4" hidden="1">
      <c r="C442" s="269">
        <v>46385</v>
      </c>
      <c r="D442" s="270" t="s">
        <v>99</v>
      </c>
    </row>
    <row r="443" spans="3:4" hidden="1">
      <c r="C443" s="269">
        <v>46386</v>
      </c>
      <c r="D443" s="270" t="s">
        <v>100</v>
      </c>
    </row>
    <row r="444" spans="3:4" hidden="1">
      <c r="C444" s="269">
        <v>46387</v>
      </c>
      <c r="D444" s="270" t="s">
        <v>100</v>
      </c>
    </row>
    <row r="445" spans="3:4" hidden="1">
      <c r="C445" s="269"/>
      <c r="D445" s="270"/>
    </row>
    <row r="446" spans="3:4" hidden="1">
      <c r="C446" s="267"/>
      <c r="D446" s="270"/>
    </row>
    <row r="447" spans="3:4">
      <c r="C447" s="267"/>
      <c r="D447" s="270"/>
    </row>
    <row r="448" spans="3:4">
      <c r="C448" s="267"/>
      <c r="D448" s="270"/>
    </row>
    <row r="449" spans="3:4">
      <c r="C449" s="267"/>
      <c r="D449" s="270"/>
    </row>
    <row r="450" spans="3:4">
      <c r="C450" s="267"/>
      <c r="D450" s="270"/>
    </row>
    <row r="451" spans="3:4">
      <c r="C451" s="267"/>
      <c r="D451" s="270"/>
    </row>
    <row r="452" spans="3:4">
      <c r="C452" s="267"/>
      <c r="D452" s="270"/>
    </row>
    <row r="453" spans="3:4">
      <c r="C453" s="267"/>
      <c r="D453" s="270"/>
    </row>
    <row r="454" spans="3:4">
      <c r="C454" s="267"/>
      <c r="D454" s="270"/>
    </row>
    <row r="455" spans="3:4">
      <c r="C455" s="267"/>
      <c r="D455" s="270"/>
    </row>
    <row r="456" spans="3:4">
      <c r="C456" s="267"/>
      <c r="D456" s="270"/>
    </row>
    <row r="457" spans="3:4">
      <c r="C457" s="267"/>
      <c r="D457" s="270"/>
    </row>
    <row r="458" spans="3:4">
      <c r="C458" s="267"/>
      <c r="D458" s="270"/>
    </row>
    <row r="459" spans="3:4">
      <c r="C459" s="267"/>
      <c r="D459" s="270"/>
    </row>
    <row r="460" spans="3:4">
      <c r="C460" s="267"/>
      <c r="D460" s="270"/>
    </row>
    <row r="461" spans="3:4">
      <c r="C461" s="267"/>
      <c r="D461" s="270"/>
    </row>
    <row r="462" spans="3:4">
      <c r="C462" s="267"/>
      <c r="D462" s="270"/>
    </row>
    <row r="463" spans="3:4">
      <c r="C463" s="267"/>
      <c r="D463" s="270"/>
    </row>
    <row r="464" spans="3:4">
      <c r="C464" s="267"/>
      <c r="D464" s="270"/>
    </row>
    <row r="465" spans="3:4">
      <c r="C465" s="267"/>
      <c r="D465" s="270"/>
    </row>
    <row r="466" spans="3:4">
      <c r="C466" s="267"/>
      <c r="D466" s="270"/>
    </row>
    <row r="467" spans="3:4">
      <c r="C467" s="267"/>
      <c r="D467" s="270"/>
    </row>
    <row r="468" spans="3:4">
      <c r="C468" s="267"/>
      <c r="D468" s="270"/>
    </row>
    <row r="469" spans="3:4">
      <c r="C469" s="267"/>
      <c r="D469" s="270"/>
    </row>
    <row r="470" spans="3:4">
      <c r="C470" s="267"/>
      <c r="D470" s="270"/>
    </row>
    <row r="471" spans="3:4">
      <c r="C471" s="267"/>
      <c r="D471" s="270"/>
    </row>
    <row r="472" spans="3:4">
      <c r="C472" s="267"/>
      <c r="D472" s="270"/>
    </row>
    <row r="473" spans="3:4">
      <c r="C473" s="267"/>
      <c r="D473" s="270"/>
    </row>
    <row r="474" spans="3:4">
      <c r="C474" s="267"/>
    </row>
    <row r="475" spans="3:4">
      <c r="C475" s="267"/>
    </row>
    <row r="476" spans="3:4">
      <c r="C476" s="267"/>
    </row>
    <row r="477" spans="3:4">
      <c r="C477" s="267"/>
    </row>
    <row r="478" spans="3:4">
      <c r="C478" s="267"/>
    </row>
    <row r="479" spans="3:4">
      <c r="C479" s="267"/>
    </row>
    <row r="480" spans="3:4">
      <c r="C480" s="267"/>
    </row>
    <row r="481" spans="3:3">
      <c r="C481" s="267"/>
    </row>
    <row r="482" spans="3:3">
      <c r="C482" s="267"/>
    </row>
    <row r="483" spans="3:3">
      <c r="C483" s="267"/>
    </row>
    <row r="484" spans="3:3">
      <c r="C484" s="267"/>
    </row>
    <row r="485" spans="3:3">
      <c r="C485" s="267"/>
    </row>
    <row r="486" spans="3:3">
      <c r="C486" s="267"/>
    </row>
    <row r="487" spans="3:3">
      <c r="C487" s="267"/>
    </row>
    <row r="488" spans="3:3">
      <c r="C488" s="267"/>
    </row>
    <row r="489" spans="3:3">
      <c r="C489" s="267"/>
    </row>
    <row r="490" spans="3:3">
      <c r="C490" s="267"/>
    </row>
    <row r="491" spans="3:3">
      <c r="C491" s="267"/>
    </row>
    <row r="492" spans="3:3">
      <c r="C492" s="267"/>
    </row>
    <row r="493" spans="3:3">
      <c r="C493" s="267"/>
    </row>
    <row r="494" spans="3:3">
      <c r="C494" s="267"/>
    </row>
    <row r="495" spans="3:3">
      <c r="C495" s="267"/>
    </row>
    <row r="496" spans="3:3">
      <c r="C496" s="267"/>
    </row>
    <row r="497" spans="3:3">
      <c r="C497" s="267"/>
    </row>
    <row r="498" spans="3:3">
      <c r="C498" s="267"/>
    </row>
    <row r="499" spans="3:3">
      <c r="C499" s="267"/>
    </row>
    <row r="500" spans="3:3">
      <c r="C500" s="267"/>
    </row>
    <row r="501" spans="3:3">
      <c r="C501" s="267"/>
    </row>
    <row r="502" spans="3:3">
      <c r="C502" s="267"/>
    </row>
    <row r="503" spans="3:3">
      <c r="C503" s="267"/>
    </row>
    <row r="504" spans="3:3">
      <c r="C504" s="267"/>
    </row>
    <row r="505" spans="3:3">
      <c r="C505" s="267"/>
    </row>
    <row r="506" spans="3:3">
      <c r="C506" s="267"/>
    </row>
    <row r="507" spans="3:3">
      <c r="C507" s="267"/>
    </row>
    <row r="508" spans="3:3">
      <c r="C508" s="267"/>
    </row>
    <row r="509" spans="3:3">
      <c r="C509" s="267"/>
    </row>
    <row r="510" spans="3:3">
      <c r="C510" s="267"/>
    </row>
    <row r="511" spans="3:3">
      <c r="C511" s="267"/>
    </row>
    <row r="512" spans="3:3">
      <c r="C512" s="267"/>
    </row>
    <row r="513" spans="3:3">
      <c r="C513" s="267"/>
    </row>
    <row r="514" spans="3:3">
      <c r="C514" s="267"/>
    </row>
    <row r="515" spans="3:3">
      <c r="C515" s="267"/>
    </row>
    <row r="516" spans="3:3">
      <c r="C516" s="267"/>
    </row>
    <row r="517" spans="3:3">
      <c r="C517" s="267"/>
    </row>
    <row r="518" spans="3:3">
      <c r="C518" s="267"/>
    </row>
    <row r="519" spans="3:3">
      <c r="C519" s="267"/>
    </row>
    <row r="520" spans="3:3">
      <c r="C520" s="267"/>
    </row>
    <row r="521" spans="3:3">
      <c r="C521" s="267"/>
    </row>
    <row r="522" spans="3:3">
      <c r="C522" s="267"/>
    </row>
    <row r="523" spans="3:3">
      <c r="C523" s="267"/>
    </row>
    <row r="524" spans="3:3">
      <c r="C524" s="267"/>
    </row>
    <row r="525" spans="3:3">
      <c r="C525" s="267"/>
    </row>
    <row r="526" spans="3:3">
      <c r="C526" s="267"/>
    </row>
    <row r="527" spans="3:3">
      <c r="C527" s="267"/>
    </row>
    <row r="528" spans="3:3">
      <c r="C528" s="267"/>
    </row>
    <row r="529" spans="3:3">
      <c r="C529" s="267"/>
    </row>
    <row r="530" spans="3:3">
      <c r="C530" s="267"/>
    </row>
    <row r="531" spans="3:3">
      <c r="C531" s="267"/>
    </row>
    <row r="532" spans="3:3">
      <c r="C532" s="267"/>
    </row>
    <row r="533" spans="3:3">
      <c r="C533" s="267"/>
    </row>
    <row r="534" spans="3:3">
      <c r="C534" s="267"/>
    </row>
    <row r="535" spans="3:3">
      <c r="C535" s="267"/>
    </row>
    <row r="536" spans="3:3">
      <c r="C536" s="267"/>
    </row>
    <row r="537" spans="3:3">
      <c r="C537" s="267"/>
    </row>
    <row r="538" spans="3:3">
      <c r="C538" s="267"/>
    </row>
    <row r="539" spans="3:3">
      <c r="C539" s="267"/>
    </row>
    <row r="540" spans="3:3">
      <c r="C540" s="267"/>
    </row>
    <row r="541" spans="3:3">
      <c r="C541" s="267"/>
    </row>
    <row r="542" spans="3:3">
      <c r="C542" s="267"/>
    </row>
    <row r="543" spans="3:3">
      <c r="C543" s="267"/>
    </row>
    <row r="544" spans="3:3">
      <c r="C544" s="267"/>
    </row>
    <row r="545" spans="3:3">
      <c r="C545" s="267"/>
    </row>
    <row r="546" spans="3:3">
      <c r="C546" s="267"/>
    </row>
    <row r="547" spans="3:3">
      <c r="C547" s="267"/>
    </row>
    <row r="548" spans="3:3">
      <c r="C548" s="267"/>
    </row>
    <row r="549" spans="3:3">
      <c r="C549" s="267"/>
    </row>
    <row r="550" spans="3:3">
      <c r="C550" s="267"/>
    </row>
    <row r="551" spans="3:3">
      <c r="C551" s="267"/>
    </row>
    <row r="552" spans="3:3">
      <c r="C552" s="267"/>
    </row>
    <row r="553" spans="3:3">
      <c r="C553" s="267"/>
    </row>
    <row r="554" spans="3:3">
      <c r="C554" s="267"/>
    </row>
    <row r="555" spans="3:3">
      <c r="C555" s="267"/>
    </row>
    <row r="556" spans="3:3">
      <c r="C556" s="267"/>
    </row>
    <row r="557" spans="3:3">
      <c r="C557" s="267"/>
    </row>
    <row r="558" spans="3:3">
      <c r="C558" s="267"/>
    </row>
    <row r="559" spans="3:3">
      <c r="C559" s="267"/>
    </row>
    <row r="560" spans="3:3">
      <c r="C560" s="267"/>
    </row>
    <row r="561" spans="3:3">
      <c r="C561" s="267"/>
    </row>
    <row r="562" spans="3:3">
      <c r="C562" s="267"/>
    </row>
    <row r="563" spans="3:3">
      <c r="C563" s="267"/>
    </row>
    <row r="564" spans="3:3">
      <c r="C564" s="267"/>
    </row>
    <row r="565" spans="3:3">
      <c r="C565" s="267"/>
    </row>
    <row r="566" spans="3:3">
      <c r="C566" s="267"/>
    </row>
    <row r="567" spans="3:3">
      <c r="C567" s="267"/>
    </row>
    <row r="568" spans="3:3">
      <c r="C568" s="267"/>
    </row>
    <row r="569" spans="3:3">
      <c r="C569" s="267"/>
    </row>
    <row r="570" spans="3:3">
      <c r="C570" s="267"/>
    </row>
    <row r="571" spans="3:3">
      <c r="C571" s="267"/>
    </row>
    <row r="572" spans="3:3">
      <c r="C572" s="267"/>
    </row>
    <row r="573" spans="3:3">
      <c r="C573" s="267"/>
    </row>
    <row r="574" spans="3:3">
      <c r="C574" s="267"/>
    </row>
    <row r="575" spans="3:3">
      <c r="C575" s="267"/>
    </row>
    <row r="576" spans="3:3">
      <c r="C576" s="267"/>
    </row>
    <row r="577" spans="3:3">
      <c r="C577" s="267"/>
    </row>
    <row r="578" spans="3:3">
      <c r="C578" s="267"/>
    </row>
    <row r="579" spans="3:3">
      <c r="C579" s="267"/>
    </row>
    <row r="580" spans="3:3">
      <c r="C580" s="267"/>
    </row>
    <row r="581" spans="3:3">
      <c r="C581" s="267"/>
    </row>
    <row r="582" spans="3:3">
      <c r="C582" s="267"/>
    </row>
    <row r="583" spans="3:3">
      <c r="C583" s="267"/>
    </row>
    <row r="584" spans="3:3">
      <c r="C584" s="267"/>
    </row>
    <row r="585" spans="3:3">
      <c r="C585" s="267"/>
    </row>
    <row r="586" spans="3:3">
      <c r="C586" s="267"/>
    </row>
    <row r="587" spans="3:3">
      <c r="C587" s="267"/>
    </row>
    <row r="588" spans="3:3">
      <c r="C588" s="267"/>
    </row>
    <row r="589" spans="3:3">
      <c r="C589" s="267"/>
    </row>
    <row r="590" spans="3:3">
      <c r="C590" s="267"/>
    </row>
    <row r="591" spans="3:3">
      <c r="C591" s="267"/>
    </row>
    <row r="592" spans="3:3">
      <c r="C592" s="267"/>
    </row>
    <row r="593" spans="3:3">
      <c r="C593" s="267"/>
    </row>
    <row r="594" spans="3:3">
      <c r="C594" s="267"/>
    </row>
    <row r="595" spans="3:3">
      <c r="C595" s="267"/>
    </row>
    <row r="596" spans="3:3">
      <c r="C596" s="267"/>
    </row>
    <row r="597" spans="3:3">
      <c r="C597" s="267"/>
    </row>
    <row r="598" spans="3:3">
      <c r="C598" s="267"/>
    </row>
    <row r="599" spans="3:3">
      <c r="C599" s="267"/>
    </row>
    <row r="600" spans="3:3">
      <c r="C600" s="267"/>
    </row>
    <row r="601" spans="3:3">
      <c r="C601" s="267"/>
    </row>
    <row r="602" spans="3:3">
      <c r="C602" s="267"/>
    </row>
    <row r="603" spans="3:3">
      <c r="C603" s="267"/>
    </row>
    <row r="604" spans="3:3">
      <c r="C604" s="267"/>
    </row>
    <row r="605" spans="3:3">
      <c r="C605" s="267"/>
    </row>
    <row r="606" spans="3:3">
      <c r="C606" s="267"/>
    </row>
    <row r="607" spans="3:3">
      <c r="C607" s="267"/>
    </row>
    <row r="608" spans="3:3">
      <c r="C608" s="267"/>
    </row>
    <row r="609" spans="3:3">
      <c r="C609" s="267"/>
    </row>
    <row r="610" spans="3:3">
      <c r="C610" s="267"/>
    </row>
    <row r="611" spans="3:3">
      <c r="C611" s="267"/>
    </row>
    <row r="612" spans="3:3">
      <c r="C612" s="267"/>
    </row>
    <row r="613" spans="3:3">
      <c r="C613" s="267"/>
    </row>
    <row r="614" spans="3:3">
      <c r="C614" s="267"/>
    </row>
    <row r="615" spans="3:3">
      <c r="C615" s="267"/>
    </row>
    <row r="616" spans="3:3">
      <c r="C616" s="267"/>
    </row>
    <row r="617" spans="3:3">
      <c r="C617" s="267"/>
    </row>
    <row r="618" spans="3:3">
      <c r="C618" s="267"/>
    </row>
    <row r="619" spans="3:3">
      <c r="C619" s="267"/>
    </row>
    <row r="620" spans="3:3">
      <c r="C620" s="267"/>
    </row>
    <row r="621" spans="3:3">
      <c r="C621" s="267"/>
    </row>
    <row r="622" spans="3:3">
      <c r="C622" s="267"/>
    </row>
    <row r="623" spans="3:3">
      <c r="C623" s="267"/>
    </row>
    <row r="624" spans="3:3">
      <c r="C624" s="267"/>
    </row>
    <row r="625" spans="3:3">
      <c r="C625" s="267"/>
    </row>
    <row r="626" spans="3:3">
      <c r="C626" s="267"/>
    </row>
    <row r="627" spans="3:3">
      <c r="C627" s="267"/>
    </row>
    <row r="628" spans="3:3">
      <c r="C628" s="267"/>
    </row>
    <row r="629" spans="3:3">
      <c r="C629" s="267"/>
    </row>
    <row r="630" spans="3:3">
      <c r="C630" s="267"/>
    </row>
    <row r="631" spans="3:3">
      <c r="C631" s="267"/>
    </row>
    <row r="632" spans="3:3">
      <c r="C632" s="267"/>
    </row>
    <row r="633" spans="3:3">
      <c r="C633" s="267"/>
    </row>
    <row r="634" spans="3:3">
      <c r="C634" s="267"/>
    </row>
    <row r="635" spans="3:3">
      <c r="C635" s="267"/>
    </row>
    <row r="636" spans="3:3">
      <c r="C636" s="267"/>
    </row>
    <row r="637" spans="3:3">
      <c r="C637" s="267"/>
    </row>
    <row r="638" spans="3:3">
      <c r="C638" s="267"/>
    </row>
    <row r="639" spans="3:3">
      <c r="C639" s="267"/>
    </row>
    <row r="640" spans="3:3">
      <c r="C640" s="267"/>
    </row>
    <row r="641" spans="3:3">
      <c r="C641" s="267"/>
    </row>
    <row r="642" spans="3:3">
      <c r="C642" s="267"/>
    </row>
    <row r="643" spans="3:3">
      <c r="C643" s="267"/>
    </row>
    <row r="644" spans="3:3">
      <c r="C644" s="267"/>
    </row>
    <row r="645" spans="3:3">
      <c r="C645" s="267"/>
    </row>
    <row r="646" spans="3:3">
      <c r="C646" s="267"/>
    </row>
    <row r="647" spans="3:3">
      <c r="C647" s="267"/>
    </row>
    <row r="648" spans="3:3">
      <c r="C648" s="267"/>
    </row>
    <row r="649" spans="3:3">
      <c r="C649" s="267"/>
    </row>
    <row r="650" spans="3:3">
      <c r="C650" s="267"/>
    </row>
    <row r="651" spans="3:3">
      <c r="C651" s="267"/>
    </row>
    <row r="652" spans="3:3">
      <c r="C652" s="267"/>
    </row>
    <row r="653" spans="3:3">
      <c r="C653" s="267"/>
    </row>
    <row r="654" spans="3:3">
      <c r="C654" s="267"/>
    </row>
    <row r="655" spans="3:3">
      <c r="C655" s="267"/>
    </row>
    <row r="656" spans="3:3">
      <c r="C656" s="267"/>
    </row>
    <row r="657" spans="3:3">
      <c r="C657" s="267"/>
    </row>
    <row r="658" spans="3:3">
      <c r="C658" s="267"/>
    </row>
    <row r="659" spans="3:3">
      <c r="C659" s="267"/>
    </row>
    <row r="660" spans="3:3">
      <c r="C660" s="267"/>
    </row>
    <row r="661" spans="3:3">
      <c r="C661" s="267"/>
    </row>
    <row r="662" spans="3:3">
      <c r="C662" s="267"/>
    </row>
    <row r="663" spans="3:3">
      <c r="C663" s="267"/>
    </row>
    <row r="664" spans="3:3">
      <c r="C664" s="267"/>
    </row>
    <row r="665" spans="3:3">
      <c r="C665" s="267"/>
    </row>
    <row r="666" spans="3:3">
      <c r="C666" s="267"/>
    </row>
    <row r="667" spans="3:3">
      <c r="C667" s="267"/>
    </row>
    <row r="668" spans="3:3">
      <c r="C668" s="267"/>
    </row>
    <row r="669" spans="3:3">
      <c r="C669" s="267"/>
    </row>
    <row r="670" spans="3:3">
      <c r="C670" s="267"/>
    </row>
    <row r="671" spans="3:3">
      <c r="C671" s="267"/>
    </row>
    <row r="672" spans="3:3">
      <c r="C672" s="267"/>
    </row>
    <row r="673" spans="3:3">
      <c r="C673" s="267"/>
    </row>
    <row r="674" spans="3:3">
      <c r="C674" s="267"/>
    </row>
    <row r="675" spans="3:3">
      <c r="C675" s="267"/>
    </row>
    <row r="676" spans="3:3">
      <c r="C676" s="267"/>
    </row>
    <row r="677" spans="3:3">
      <c r="C677" s="267"/>
    </row>
    <row r="678" spans="3:3">
      <c r="C678" s="267"/>
    </row>
    <row r="679" spans="3:3">
      <c r="C679" s="267"/>
    </row>
    <row r="680" spans="3:3">
      <c r="C680" s="267"/>
    </row>
    <row r="681" spans="3:3">
      <c r="C681" s="267"/>
    </row>
    <row r="682" spans="3:3">
      <c r="C682" s="267"/>
    </row>
    <row r="683" spans="3:3">
      <c r="C683" s="267"/>
    </row>
    <row r="684" spans="3:3">
      <c r="C684" s="267"/>
    </row>
    <row r="685" spans="3:3">
      <c r="C685" s="267"/>
    </row>
    <row r="686" spans="3:3">
      <c r="C686" s="267"/>
    </row>
    <row r="687" spans="3:3">
      <c r="C687" s="267"/>
    </row>
    <row r="688" spans="3:3">
      <c r="C688" s="267"/>
    </row>
    <row r="689" spans="3:3">
      <c r="C689" s="267"/>
    </row>
    <row r="690" spans="3:3">
      <c r="C690" s="267"/>
    </row>
    <row r="691" spans="3:3">
      <c r="C691" s="267"/>
    </row>
    <row r="692" spans="3:3">
      <c r="C692" s="267"/>
    </row>
    <row r="693" spans="3:3">
      <c r="C693" s="267"/>
    </row>
    <row r="694" spans="3:3">
      <c r="C694" s="267"/>
    </row>
    <row r="695" spans="3:3">
      <c r="C695" s="267"/>
    </row>
    <row r="696" spans="3:3">
      <c r="C696" s="267"/>
    </row>
    <row r="697" spans="3:3">
      <c r="C697" s="267"/>
    </row>
    <row r="698" spans="3:3">
      <c r="C698" s="267"/>
    </row>
    <row r="699" spans="3:3">
      <c r="C699" s="267"/>
    </row>
    <row r="700" spans="3:3">
      <c r="C700" s="267"/>
    </row>
    <row r="701" spans="3:3">
      <c r="C701" s="267"/>
    </row>
    <row r="702" spans="3:3">
      <c r="C702" s="267"/>
    </row>
    <row r="703" spans="3:3">
      <c r="C703" s="267"/>
    </row>
    <row r="704" spans="3:3">
      <c r="C704" s="267"/>
    </row>
    <row r="705" spans="3:3">
      <c r="C705" s="267"/>
    </row>
    <row r="706" spans="3:3">
      <c r="C706" s="267"/>
    </row>
    <row r="707" spans="3:3">
      <c r="C707" s="267"/>
    </row>
    <row r="708" spans="3:3">
      <c r="C708" s="267"/>
    </row>
    <row r="709" spans="3:3">
      <c r="C709" s="267"/>
    </row>
    <row r="710" spans="3:3">
      <c r="C710" s="267"/>
    </row>
    <row r="711" spans="3:3">
      <c r="C711" s="267"/>
    </row>
    <row r="712" spans="3:3">
      <c r="C712" s="267"/>
    </row>
    <row r="713" spans="3:3">
      <c r="C713" s="267"/>
    </row>
    <row r="714" spans="3:3">
      <c r="C714" s="267"/>
    </row>
    <row r="715" spans="3:3">
      <c r="C715" s="267"/>
    </row>
    <row r="716" spans="3:3">
      <c r="C716" s="267"/>
    </row>
    <row r="717" spans="3:3">
      <c r="C717" s="267"/>
    </row>
    <row r="718" spans="3:3">
      <c r="C718" s="267"/>
    </row>
    <row r="719" spans="3:3">
      <c r="C719" s="267"/>
    </row>
    <row r="720" spans="3:3">
      <c r="C720" s="267"/>
    </row>
    <row r="721" spans="3:3">
      <c r="C721" s="267"/>
    </row>
    <row r="722" spans="3:3">
      <c r="C722" s="267"/>
    </row>
    <row r="723" spans="3:3">
      <c r="C723" s="267"/>
    </row>
    <row r="724" spans="3:3">
      <c r="C724" s="267"/>
    </row>
    <row r="725" spans="3:3">
      <c r="C725" s="267"/>
    </row>
    <row r="726" spans="3:3">
      <c r="C726" s="267"/>
    </row>
    <row r="727" spans="3:3">
      <c r="C727" s="267"/>
    </row>
    <row r="728" spans="3:3">
      <c r="C728" s="267"/>
    </row>
    <row r="729" spans="3:3">
      <c r="C729" s="267"/>
    </row>
    <row r="730" spans="3:3">
      <c r="C730" s="267"/>
    </row>
    <row r="731" spans="3:3">
      <c r="C731" s="267"/>
    </row>
    <row r="732" spans="3:3">
      <c r="C732" s="267"/>
    </row>
    <row r="733" spans="3:3">
      <c r="C733" s="267"/>
    </row>
    <row r="734" spans="3:3">
      <c r="C734" s="267"/>
    </row>
    <row r="735" spans="3:3">
      <c r="C735" s="267"/>
    </row>
    <row r="736" spans="3:3">
      <c r="C736" s="267"/>
    </row>
    <row r="737" spans="3:3">
      <c r="C737" s="267"/>
    </row>
    <row r="738" spans="3:3">
      <c r="C738" s="267"/>
    </row>
    <row r="739" spans="3:3">
      <c r="C739" s="267"/>
    </row>
    <row r="740" spans="3:3">
      <c r="C740" s="267"/>
    </row>
    <row r="741" spans="3:3">
      <c r="C741" s="267"/>
    </row>
    <row r="742" spans="3:3">
      <c r="C742" s="267"/>
    </row>
    <row r="743" spans="3:3">
      <c r="C743" s="267"/>
    </row>
    <row r="744" spans="3:3">
      <c r="C744" s="267"/>
    </row>
    <row r="745" spans="3:3">
      <c r="C745" s="267"/>
    </row>
    <row r="746" spans="3:3">
      <c r="C746" s="267"/>
    </row>
    <row r="747" spans="3:3">
      <c r="C747" s="267"/>
    </row>
    <row r="748" spans="3:3">
      <c r="C748" s="267"/>
    </row>
    <row r="749" spans="3:3">
      <c r="C749" s="267"/>
    </row>
    <row r="750" spans="3:3">
      <c r="C750" s="267"/>
    </row>
    <row r="751" spans="3:3">
      <c r="C751" s="267"/>
    </row>
    <row r="752" spans="3:3">
      <c r="C752" s="267"/>
    </row>
    <row r="753" spans="3:3">
      <c r="C753" s="267"/>
    </row>
    <row r="754" spans="3:3">
      <c r="C754" s="267"/>
    </row>
    <row r="755" spans="3:3">
      <c r="C755" s="267"/>
    </row>
    <row r="756" spans="3:3">
      <c r="C756" s="267"/>
    </row>
    <row r="757" spans="3:3">
      <c r="C757" s="267"/>
    </row>
    <row r="758" spans="3:3">
      <c r="C758" s="267"/>
    </row>
    <row r="759" spans="3:3">
      <c r="C759" s="267"/>
    </row>
    <row r="760" spans="3:3">
      <c r="C760" s="267"/>
    </row>
    <row r="761" spans="3:3">
      <c r="C761" s="267"/>
    </row>
    <row r="762" spans="3:3">
      <c r="C762" s="267"/>
    </row>
    <row r="763" spans="3:3">
      <c r="C763" s="267"/>
    </row>
    <row r="764" spans="3:3">
      <c r="C764" s="267"/>
    </row>
    <row r="765" spans="3:3">
      <c r="C765" s="267"/>
    </row>
    <row r="766" spans="3:3">
      <c r="C766" s="267"/>
    </row>
    <row r="767" spans="3:3">
      <c r="C767" s="267"/>
    </row>
    <row r="768" spans="3:3">
      <c r="C768" s="267"/>
    </row>
    <row r="769" spans="3:3">
      <c r="C769" s="267"/>
    </row>
    <row r="770" spans="3:3">
      <c r="C770" s="267"/>
    </row>
    <row r="771" spans="3:3">
      <c r="C771" s="267"/>
    </row>
    <row r="772" spans="3:3">
      <c r="C772" s="267"/>
    </row>
    <row r="773" spans="3:3">
      <c r="C773" s="267"/>
    </row>
    <row r="774" spans="3:3">
      <c r="C774" s="267"/>
    </row>
    <row r="775" spans="3:3">
      <c r="C775" s="267"/>
    </row>
    <row r="776" spans="3:3">
      <c r="C776" s="267"/>
    </row>
    <row r="777" spans="3:3">
      <c r="C777" s="267"/>
    </row>
    <row r="778" spans="3:3">
      <c r="C778" s="267"/>
    </row>
    <row r="779" spans="3:3">
      <c r="C779" s="267"/>
    </row>
    <row r="780" spans="3:3">
      <c r="C780" s="267"/>
    </row>
    <row r="781" spans="3:3">
      <c r="C781" s="267"/>
    </row>
    <row r="782" spans="3:3">
      <c r="C782" s="267"/>
    </row>
    <row r="783" spans="3:3">
      <c r="C783" s="267"/>
    </row>
    <row r="784" spans="3:3">
      <c r="C784" s="267"/>
    </row>
    <row r="785" spans="3:3">
      <c r="C785" s="267"/>
    </row>
    <row r="786" spans="3:3">
      <c r="C786" s="267"/>
    </row>
    <row r="787" spans="3:3">
      <c r="C787" s="267"/>
    </row>
    <row r="788" spans="3:3">
      <c r="C788" s="267"/>
    </row>
    <row r="789" spans="3:3">
      <c r="C789" s="267"/>
    </row>
    <row r="790" spans="3:3">
      <c r="C790" s="267"/>
    </row>
    <row r="791" spans="3:3">
      <c r="C791" s="267"/>
    </row>
    <row r="792" spans="3:3">
      <c r="C792" s="267"/>
    </row>
    <row r="793" spans="3:3">
      <c r="C793" s="267"/>
    </row>
    <row r="794" spans="3:3">
      <c r="C794" s="267"/>
    </row>
    <row r="795" spans="3:3">
      <c r="C795" s="267"/>
    </row>
    <row r="796" spans="3:3">
      <c r="C796" s="267"/>
    </row>
    <row r="797" spans="3:3">
      <c r="C797" s="267"/>
    </row>
    <row r="798" spans="3:3">
      <c r="C798" s="267"/>
    </row>
    <row r="799" spans="3:3">
      <c r="C799" s="267"/>
    </row>
    <row r="800" spans="3:3">
      <c r="C800" s="267"/>
    </row>
    <row r="801" spans="3:3">
      <c r="C801" s="267"/>
    </row>
    <row r="802" spans="3:3">
      <c r="C802" s="267"/>
    </row>
    <row r="803" spans="3:3">
      <c r="C803" s="267"/>
    </row>
    <row r="804" spans="3:3">
      <c r="C804" s="267"/>
    </row>
    <row r="805" spans="3:3">
      <c r="C805" s="267"/>
    </row>
    <row r="806" spans="3:3">
      <c r="C806" s="267"/>
    </row>
    <row r="807" spans="3:3">
      <c r="C807" s="267"/>
    </row>
    <row r="808" spans="3:3">
      <c r="C808" s="267"/>
    </row>
    <row r="809" spans="3:3">
      <c r="C809" s="267"/>
    </row>
    <row r="810" spans="3:3">
      <c r="C810" s="267"/>
    </row>
    <row r="811" spans="3:3">
      <c r="C811" s="267"/>
    </row>
    <row r="812" spans="3:3">
      <c r="C812" s="267"/>
    </row>
    <row r="813" spans="3:3">
      <c r="C813" s="267"/>
    </row>
    <row r="814" spans="3:3">
      <c r="C814" s="267"/>
    </row>
    <row r="815" spans="3:3">
      <c r="C815" s="267"/>
    </row>
    <row r="816" spans="3:3">
      <c r="C816" s="267"/>
    </row>
    <row r="817" spans="3:3">
      <c r="C817" s="267"/>
    </row>
    <row r="818" spans="3:3">
      <c r="C818" s="267"/>
    </row>
    <row r="819" spans="3:3">
      <c r="C819" s="267"/>
    </row>
    <row r="820" spans="3:3">
      <c r="C820" s="267"/>
    </row>
    <row r="821" spans="3:3">
      <c r="C821" s="267"/>
    </row>
    <row r="822" spans="3:3">
      <c r="C822" s="267"/>
    </row>
    <row r="823" spans="3:3">
      <c r="C823" s="267"/>
    </row>
    <row r="824" spans="3:3">
      <c r="C824" s="267"/>
    </row>
    <row r="825" spans="3:3">
      <c r="C825" s="267"/>
    </row>
    <row r="826" spans="3:3">
      <c r="C826" s="267"/>
    </row>
    <row r="827" spans="3:3">
      <c r="C827" s="267"/>
    </row>
    <row r="828" spans="3:3">
      <c r="C828" s="267"/>
    </row>
    <row r="829" spans="3:3">
      <c r="C829" s="267"/>
    </row>
    <row r="830" spans="3:3">
      <c r="C830" s="267"/>
    </row>
    <row r="831" spans="3:3">
      <c r="C831" s="267"/>
    </row>
    <row r="832" spans="3:3">
      <c r="C832" s="267"/>
    </row>
    <row r="833" spans="3:3">
      <c r="C833" s="267"/>
    </row>
    <row r="834" spans="3:3">
      <c r="C834" s="267"/>
    </row>
    <row r="835" spans="3:3">
      <c r="C835" s="267"/>
    </row>
    <row r="836" spans="3:3">
      <c r="C836" s="267"/>
    </row>
    <row r="837" spans="3:3">
      <c r="C837" s="267"/>
    </row>
    <row r="838" spans="3:3">
      <c r="C838" s="267"/>
    </row>
    <row r="839" spans="3:3">
      <c r="C839" s="267"/>
    </row>
    <row r="840" spans="3:3">
      <c r="C840" s="267"/>
    </row>
    <row r="841" spans="3:3">
      <c r="C841" s="267"/>
    </row>
    <row r="842" spans="3:3">
      <c r="C842" s="267"/>
    </row>
    <row r="843" spans="3:3">
      <c r="C843" s="267"/>
    </row>
    <row r="844" spans="3:3">
      <c r="C844" s="267"/>
    </row>
    <row r="845" spans="3:3">
      <c r="C845" s="267"/>
    </row>
    <row r="846" spans="3:3">
      <c r="C846" s="267"/>
    </row>
    <row r="847" spans="3:3">
      <c r="C847" s="267"/>
    </row>
    <row r="848" spans="3:3">
      <c r="C848" s="267"/>
    </row>
    <row r="849" spans="3:3">
      <c r="C849" s="267"/>
    </row>
    <row r="850" spans="3:3">
      <c r="C850" s="267"/>
    </row>
    <row r="851" spans="3:3">
      <c r="C851" s="267"/>
    </row>
    <row r="852" spans="3:3">
      <c r="C852" s="267"/>
    </row>
    <row r="853" spans="3:3">
      <c r="C853" s="267"/>
    </row>
    <row r="854" spans="3:3">
      <c r="C854" s="267"/>
    </row>
    <row r="855" spans="3:3">
      <c r="C855" s="267"/>
    </row>
    <row r="856" spans="3:3">
      <c r="C856" s="267"/>
    </row>
    <row r="857" spans="3:3">
      <c r="C857" s="267"/>
    </row>
    <row r="858" spans="3:3">
      <c r="C858" s="267"/>
    </row>
    <row r="859" spans="3:3">
      <c r="C859" s="267"/>
    </row>
    <row r="860" spans="3:3">
      <c r="C860" s="267"/>
    </row>
    <row r="861" spans="3:3">
      <c r="C861" s="267"/>
    </row>
    <row r="862" spans="3:3">
      <c r="C862" s="267"/>
    </row>
    <row r="863" spans="3:3">
      <c r="C863" s="267"/>
    </row>
    <row r="864" spans="3:3">
      <c r="C864" s="267"/>
    </row>
    <row r="865" spans="3:3">
      <c r="C865" s="267"/>
    </row>
    <row r="866" spans="3:3">
      <c r="C866" s="267"/>
    </row>
    <row r="867" spans="3:3">
      <c r="C867" s="267"/>
    </row>
  </sheetData>
  <sheetProtection algorithmName="SHA-512" hashValue="Af7Ua+uUkegubRGfvZ/f/sxpgsTJeW5C4GqZh7wrGl1DF1nO31pWODIMlDyTexskRdh9iy3ymRS1P2+oEApl9Q==" saltValue="qQxCvb8UaoOBBtifzcPnKg==" spinCount="100000" sheet="1" objects="1" scenarios="1"/>
  <mergeCells count="20">
    <mergeCell ref="B1:C1"/>
    <mergeCell ref="E19:G19"/>
    <mergeCell ref="D39:E39"/>
    <mergeCell ref="F39:I39"/>
    <mergeCell ref="D40:E40"/>
    <mergeCell ref="G40:H40"/>
    <mergeCell ref="C22:F23"/>
    <mergeCell ref="N16:O16"/>
    <mergeCell ref="L1:M1"/>
    <mergeCell ref="O38:Q38"/>
    <mergeCell ref="O39:Q39"/>
    <mergeCell ref="O40:P40"/>
    <mergeCell ref="D68:E68"/>
    <mergeCell ref="C51:F52"/>
    <mergeCell ref="O68:Q68"/>
    <mergeCell ref="O69:Q69"/>
    <mergeCell ref="O41:P41"/>
    <mergeCell ref="O67:Q67"/>
    <mergeCell ref="D41:E41"/>
    <mergeCell ref="G41:H41"/>
  </mergeCells>
  <phoneticPr fontId="1"/>
  <conditionalFormatting sqref="C3:G15">
    <cfRule type="containsErrors" dxfId="53" priority="50">
      <formula>ISERROR(C3)</formula>
    </cfRule>
  </conditionalFormatting>
  <conditionalFormatting sqref="C17:G18 C20:G20">
    <cfRule type="containsErrors" dxfId="52" priority="6">
      <formula>ISERROR(C17)</formula>
    </cfRule>
  </conditionalFormatting>
  <conditionalFormatting sqref="D5">
    <cfRule type="cellIs" dxfId="51" priority="10" operator="equal">
      <formula>$C5=""</formula>
    </cfRule>
  </conditionalFormatting>
  <conditionalFormatting sqref="D15:D18 D20">
    <cfRule type="expression" dxfId="50" priority="9">
      <formula>D15*-1=#REF!</formula>
    </cfRule>
  </conditionalFormatting>
  <conditionalFormatting sqref="D16:G16 P16:Q16 M17:Q17">
    <cfRule type="containsErrors" dxfId="49" priority="53">
      <formula>ISERROR(D16)</formula>
    </cfRule>
  </conditionalFormatting>
  <conditionalFormatting sqref="E3:E14 F4:G14">
    <cfRule type="expression" dxfId="48" priority="132">
      <formula>#REF!*-1=#REF!</formula>
    </cfRule>
  </conditionalFormatting>
  <conditionalFormatting sqref="E3:E14">
    <cfRule type="cellIs" dxfId="47" priority="44" operator="lessThan">
      <formula>0</formula>
    </cfRule>
  </conditionalFormatting>
  <conditionalFormatting sqref="E18:G18 E20:G20">
    <cfRule type="expression" dxfId="46" priority="7">
      <formula>$F18*-1=$C$3</formula>
    </cfRule>
  </conditionalFormatting>
  <conditionalFormatting sqref="F39 G40:I41">
    <cfRule type="containsErrors" dxfId="45" priority="2">
      <formula>ISERROR(F39)</formula>
    </cfRule>
  </conditionalFormatting>
  <conditionalFormatting sqref="G3:G14">
    <cfRule type="cellIs" dxfId="44" priority="39" operator="lessThan">
      <formula>0</formula>
    </cfRule>
  </conditionalFormatting>
  <conditionalFormatting sqref="H68:H69">
    <cfRule type="containsErrors" dxfId="43" priority="1">
      <formula>ISERROR(H68)</formula>
    </cfRule>
  </conditionalFormatting>
  <conditionalFormatting sqref="L18 L20">
    <cfRule type="containsErrors" dxfId="42" priority="5">
      <formula>ISERROR(L18)</formula>
    </cfRule>
  </conditionalFormatting>
  <conditionalFormatting sqref="M2">
    <cfRule type="expression" dxfId="41" priority="4">
      <formula>$C$3&gt;0</formula>
    </cfRule>
  </conditionalFormatting>
  <conditionalFormatting sqref="M3:Q15">
    <cfRule type="containsErrors" dxfId="40" priority="18">
      <formula>ISERROR(M3)</formula>
    </cfRule>
  </conditionalFormatting>
  <conditionalFormatting sqref="N15 N17">
    <cfRule type="expression" dxfId="39" priority="23">
      <formula>N15*-1=#REF!</formula>
    </cfRule>
  </conditionalFormatting>
  <conditionalFormatting sqref="N16">
    <cfRule type="cellIs" dxfId="38" priority="11" operator="lessThan">
      <formula>0</formula>
    </cfRule>
  </conditionalFormatting>
  <conditionalFormatting sqref="O3:O14 P4:Q14">
    <cfRule type="expression" dxfId="37" priority="28">
      <formula>#REF!*-1=#REF!</formula>
    </cfRule>
  </conditionalFormatting>
  <conditionalFormatting sqref="O3:O14">
    <cfRule type="cellIs" dxfId="36" priority="15" operator="lessThan">
      <formula>0</formula>
    </cfRule>
  </conditionalFormatting>
  <conditionalFormatting sqref="O68:O69">
    <cfRule type="cellIs" dxfId="35" priority="21" operator="lessThan">
      <formula>0</formula>
    </cfRule>
    <cfRule type="cellIs" dxfId="34" priority="22" operator="greaterThanOrEqual">
      <formula>0</formula>
    </cfRule>
  </conditionalFormatting>
  <conditionalFormatting sqref="O15:Q15 E15:G17 P16:Q16 O17:Q17">
    <cfRule type="expression" dxfId="33" priority="131">
      <formula>$F15*-1=#REF!</formula>
    </cfRule>
  </conditionalFormatting>
  <conditionalFormatting sqref="O39:Q41 O68:Q69">
    <cfRule type="containsErrors" dxfId="32" priority="3">
      <formula>ISERROR(O39)</formula>
    </cfRule>
  </conditionalFormatting>
  <conditionalFormatting sqref="O40:Q41">
    <cfRule type="cellIs" dxfId="31" priority="16" operator="lessThan">
      <formula>0</formula>
    </cfRule>
    <cfRule type="cellIs" dxfId="30" priority="17" operator="greaterThanOrEqual">
      <formula>0</formula>
    </cfRule>
  </conditionalFormatting>
  <conditionalFormatting sqref="Q3:Q14">
    <cfRule type="cellIs" dxfId="29" priority="14" operator="lessThan">
      <formula>0</formula>
    </cfRule>
  </conditionalFormatting>
  <dataValidations count="1">
    <dataValidation type="list" allowBlank="1" showInputMessage="1" sqref="E19:G19 O38:Q38 O67:Q67" xr:uid="{6DE8149A-44B6-4619-806B-1F7B6CF4E8EB}">
      <formula1>$A$3:$A$14</formula1>
    </dataValidation>
  </dataValidations>
  <hyperlinks>
    <hyperlink ref="H1" location="目次!A1" display="目次へジャンプ" xr:uid="{3831D72A-F00D-4AD3-89EC-C16AAE4C59B4}"/>
  </hyperlinks>
  <pageMargins left="0.7" right="0.7" top="0.75" bottom="0.75" header="0.3" footer="0.3"/>
  <pageSetup paperSize="9" orientation="portrait" r:id="rId1"/>
  <ignoredErrors>
    <ignoredError sqref="H8:L8 H14:L14 H9 J9:L9 H6:L6 O6 H7:L7 O7 O8 O9 H10:L10 O10 H11:L11 O11 H12:L12 O12 H13:L13 O13 O14 Q6 Q7 Q8 Q9 Q10 Q11 Q12 Q13 Q14" evalErro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0288F-CCF1-4097-9741-A06664A4F84D}">
  <sheetPr codeName="Sheet19"/>
  <dimension ref="A2:AE444"/>
  <sheetViews>
    <sheetView showGridLines="0" zoomScaleNormal="100" workbookViewId="0"/>
  </sheetViews>
  <sheetFormatPr defaultColWidth="9" defaultRowHeight="13.8"/>
  <cols>
    <col min="1" max="1" width="9" style="38"/>
    <col min="2" max="4" width="12.26171875" style="38" customWidth="1"/>
    <col min="5" max="5" width="6.83984375" style="38" customWidth="1"/>
    <col min="6" max="6" width="9" style="38"/>
    <col min="7" max="9" width="12.26171875" style="38" customWidth="1"/>
    <col min="10" max="10" width="6.83984375" style="38" customWidth="1"/>
    <col min="11" max="11" width="9" style="38"/>
    <col min="12" max="12" width="16" style="38" customWidth="1"/>
    <col min="13" max="14" width="12.26171875" style="38" customWidth="1"/>
    <col min="15" max="16384" width="9" style="38"/>
  </cols>
  <sheetData>
    <row r="2" spans="1:31" ht="21.3">
      <c r="B2" s="205" t="s">
        <v>175</v>
      </c>
      <c r="I2" s="113"/>
      <c r="M2" s="250" t="s">
        <v>227</v>
      </c>
      <c r="O2" s="114"/>
      <c r="P2" s="114"/>
      <c r="Q2" s="114"/>
      <c r="R2" s="114"/>
      <c r="S2" s="194"/>
      <c r="T2" s="194"/>
      <c r="U2" s="194"/>
      <c r="V2" s="194"/>
      <c r="W2" s="194"/>
      <c r="X2" s="194"/>
      <c r="Y2" s="194"/>
      <c r="Z2" s="194"/>
      <c r="AA2" s="194"/>
      <c r="AB2" s="194"/>
      <c r="AC2" s="194"/>
      <c r="AD2" s="194"/>
      <c r="AE2" s="194"/>
    </row>
    <row r="4" spans="1:31" ht="18.75" customHeight="1">
      <c r="B4" s="112" t="s">
        <v>176</v>
      </c>
      <c r="K4" s="106"/>
      <c r="L4" s="54"/>
      <c r="M4" s="216"/>
    </row>
    <row r="5" spans="1:31" ht="18.75" customHeight="1">
      <c r="B5" s="112" t="s">
        <v>182</v>
      </c>
      <c r="K5" s="114"/>
      <c r="L5" s="217" t="s">
        <v>170</v>
      </c>
      <c r="M5" s="217" t="s">
        <v>171</v>
      </c>
      <c r="N5" s="217" t="s">
        <v>319</v>
      </c>
    </row>
    <row r="6" spans="1:31" ht="18.75" customHeight="1">
      <c r="B6" s="112" t="s">
        <v>177</v>
      </c>
      <c r="K6" s="218" t="s">
        <v>169</v>
      </c>
      <c r="L6" s="281">
        <f>入力シート!B5</f>
        <v>0</v>
      </c>
      <c r="M6" s="219">
        <v>50339.48</v>
      </c>
      <c r="N6" s="220">
        <v>675.21</v>
      </c>
    </row>
    <row r="7" spans="1:31">
      <c r="K7" s="106"/>
      <c r="L7" s="54"/>
      <c r="M7" s="216"/>
    </row>
    <row r="8" spans="1:31">
      <c r="K8" s="106"/>
      <c r="L8" s="54"/>
      <c r="M8" s="216"/>
    </row>
    <row r="9" spans="1:31" ht="19.5">
      <c r="B9" s="221" t="s">
        <v>172</v>
      </c>
      <c r="C9" s="222"/>
      <c r="D9" s="222"/>
      <c r="E9" s="222"/>
      <c r="F9" s="222"/>
      <c r="G9" s="222" t="s">
        <v>173</v>
      </c>
      <c r="H9" s="222"/>
      <c r="I9" s="222"/>
      <c r="J9" s="222"/>
      <c r="K9" s="222"/>
      <c r="L9" s="222" t="s">
        <v>174</v>
      </c>
      <c r="M9" s="106"/>
      <c r="N9" s="106"/>
      <c r="O9" s="106"/>
    </row>
    <row r="10" spans="1:31" ht="8.25" customHeight="1"/>
    <row r="11" spans="1:31" ht="26.7">
      <c r="B11" s="223" t="s">
        <v>170</v>
      </c>
      <c r="C11" s="223" t="s">
        <v>171</v>
      </c>
      <c r="D11" s="223" t="s">
        <v>319</v>
      </c>
      <c r="E11" s="286" t="s">
        <v>824</v>
      </c>
      <c r="G11" s="223" t="s">
        <v>170</v>
      </c>
      <c r="H11" s="223" t="s">
        <v>171</v>
      </c>
      <c r="I11" s="223" t="s">
        <v>319</v>
      </c>
      <c r="J11" s="286" t="s">
        <v>824</v>
      </c>
      <c r="L11" s="223" t="s">
        <v>170</v>
      </c>
      <c r="M11" s="223" t="s">
        <v>171</v>
      </c>
      <c r="N11" s="223" t="s">
        <v>319</v>
      </c>
    </row>
    <row r="12" spans="1:31">
      <c r="A12" s="330" t="s">
        <v>157</v>
      </c>
      <c r="B12" s="31" t="e">
        <f>IF(L12&gt;0,L12/L$6-1,NA())</f>
        <v>#N/A</v>
      </c>
      <c r="C12" s="31" t="e">
        <f t="shared" ref="C12:C23" si="0">IF(M12&gt;0,M12/M$6-1,NA())</f>
        <v>#N/A</v>
      </c>
      <c r="D12" s="31" t="e">
        <f t="shared" ref="D12:D23" si="1">IF(N12&gt;0,N12/N$6-1,NA())</f>
        <v>#N/A</v>
      </c>
      <c r="E12" s="31" t="e">
        <f>AVERAGE(C12:D12)</f>
        <v>#N/A</v>
      </c>
      <c r="F12" s="330" t="s">
        <v>157</v>
      </c>
      <c r="G12" s="31" t="e">
        <f>IF(L12&gt;0,L12/L6-1,NA())</f>
        <v>#N/A</v>
      </c>
      <c r="H12" s="31" t="e">
        <f>IF(M12&gt;0,M12/M6-1,NA())</f>
        <v>#N/A</v>
      </c>
      <c r="I12" s="31" t="e">
        <f>IF(N12&gt;0,N12/N6-1,NA())</f>
        <v>#N/A</v>
      </c>
      <c r="J12" s="31" t="e">
        <f>AVERAGE(H12:I12)</f>
        <v>#N/A</v>
      </c>
      <c r="K12" s="330" t="s">
        <v>157</v>
      </c>
      <c r="L12" s="80" t="e">
        <f>月次成績!C3</f>
        <v>#N/A</v>
      </c>
      <c r="M12" s="262"/>
      <c r="N12" s="262"/>
    </row>
    <row r="13" spans="1:31">
      <c r="A13" s="330" t="s">
        <v>158</v>
      </c>
      <c r="B13" s="31" t="e">
        <f t="shared" ref="B13:B23" si="2">IF(L13&gt;0,L13/L$6-1,NA())</f>
        <v>#N/A</v>
      </c>
      <c r="C13" s="31" t="e">
        <f t="shared" si="0"/>
        <v>#N/A</v>
      </c>
      <c r="D13" s="31" t="e">
        <f t="shared" si="1"/>
        <v>#N/A</v>
      </c>
      <c r="E13" s="31" t="e">
        <f t="shared" ref="E13:E23" si="3">AVERAGE(C13:D13)</f>
        <v>#N/A</v>
      </c>
      <c r="F13" s="330" t="s">
        <v>158</v>
      </c>
      <c r="G13" s="31" t="e">
        <f>IF(L13&gt;0,L13/L12-1,NA())</f>
        <v>#N/A</v>
      </c>
      <c r="H13" s="31" t="e">
        <f>IF(M13&gt;0,M13/M12-1,NA())</f>
        <v>#N/A</v>
      </c>
      <c r="I13" s="31" t="e">
        <f>IF(N13&gt;0,N13/N12-1,NA())</f>
        <v>#N/A</v>
      </c>
      <c r="J13" s="31" t="e">
        <f t="shared" ref="J13:J23" si="4">AVERAGE(H13:I13)</f>
        <v>#N/A</v>
      </c>
      <c r="K13" s="330" t="s">
        <v>158</v>
      </c>
      <c r="L13" s="80" t="e">
        <f>月次成績!C4</f>
        <v>#N/A</v>
      </c>
      <c r="M13" s="262"/>
      <c r="N13" s="262"/>
    </row>
    <row r="14" spans="1:31">
      <c r="A14" s="330" t="s">
        <v>159</v>
      </c>
      <c r="B14" s="31" t="e">
        <f t="shared" si="2"/>
        <v>#N/A</v>
      </c>
      <c r="C14" s="31" t="e">
        <f t="shared" si="0"/>
        <v>#N/A</v>
      </c>
      <c r="D14" s="31" t="e">
        <f t="shared" si="1"/>
        <v>#N/A</v>
      </c>
      <c r="E14" s="31" t="e">
        <f t="shared" si="3"/>
        <v>#N/A</v>
      </c>
      <c r="F14" s="330" t="s">
        <v>159</v>
      </c>
      <c r="G14" s="31" t="e">
        <f t="shared" ref="G14:G23" si="5">IF(L14&gt;0,L14/L13-1,NA())</f>
        <v>#N/A</v>
      </c>
      <c r="H14" s="31" t="e">
        <f t="shared" ref="H14:H23" si="6">IF(M14&gt;0,M14/M13-1,NA())</f>
        <v>#N/A</v>
      </c>
      <c r="I14" s="31" t="e">
        <f t="shared" ref="I14:I23" si="7">IF(N14&gt;0,N14/N13-1,NA())</f>
        <v>#N/A</v>
      </c>
      <c r="J14" s="31" t="e">
        <f t="shared" si="4"/>
        <v>#N/A</v>
      </c>
      <c r="K14" s="330" t="s">
        <v>159</v>
      </c>
      <c r="L14" s="80" t="e">
        <f>月次成績!C5</f>
        <v>#N/A</v>
      </c>
      <c r="M14" s="262"/>
      <c r="N14" s="262"/>
    </row>
    <row r="15" spans="1:31">
      <c r="A15" s="330" t="s">
        <v>160</v>
      </c>
      <c r="B15" s="31" t="e">
        <f t="shared" si="2"/>
        <v>#N/A</v>
      </c>
      <c r="C15" s="31" t="e">
        <f t="shared" si="0"/>
        <v>#N/A</v>
      </c>
      <c r="D15" s="31" t="e">
        <f t="shared" si="1"/>
        <v>#N/A</v>
      </c>
      <c r="E15" s="31" t="e">
        <f t="shared" si="3"/>
        <v>#N/A</v>
      </c>
      <c r="F15" s="330" t="s">
        <v>160</v>
      </c>
      <c r="G15" s="31" t="e">
        <f t="shared" si="5"/>
        <v>#N/A</v>
      </c>
      <c r="H15" s="31" t="e">
        <f t="shared" si="6"/>
        <v>#N/A</v>
      </c>
      <c r="I15" s="31" t="e">
        <f t="shared" si="7"/>
        <v>#N/A</v>
      </c>
      <c r="J15" s="31" t="e">
        <f t="shared" si="4"/>
        <v>#N/A</v>
      </c>
      <c r="K15" s="330" t="s">
        <v>160</v>
      </c>
      <c r="L15" s="80" t="e">
        <f>月次成績!C6</f>
        <v>#N/A</v>
      </c>
      <c r="M15" s="262"/>
      <c r="N15" s="262"/>
    </row>
    <row r="16" spans="1:31">
      <c r="A16" s="330" t="s">
        <v>161</v>
      </c>
      <c r="B16" s="31" t="e">
        <f t="shared" si="2"/>
        <v>#N/A</v>
      </c>
      <c r="C16" s="31" t="e">
        <f t="shared" si="0"/>
        <v>#N/A</v>
      </c>
      <c r="D16" s="31" t="e">
        <f t="shared" si="1"/>
        <v>#N/A</v>
      </c>
      <c r="E16" s="31" t="e">
        <f t="shared" si="3"/>
        <v>#N/A</v>
      </c>
      <c r="F16" s="330" t="s">
        <v>161</v>
      </c>
      <c r="G16" s="31" t="e">
        <f t="shared" si="5"/>
        <v>#N/A</v>
      </c>
      <c r="H16" s="31" t="e">
        <f t="shared" si="6"/>
        <v>#N/A</v>
      </c>
      <c r="I16" s="31" t="e">
        <f t="shared" si="7"/>
        <v>#N/A</v>
      </c>
      <c r="J16" s="31" t="e">
        <f t="shared" si="4"/>
        <v>#N/A</v>
      </c>
      <c r="K16" s="330" t="s">
        <v>161</v>
      </c>
      <c r="L16" s="80" t="e">
        <f>月次成績!C7</f>
        <v>#N/A</v>
      </c>
      <c r="M16" s="263"/>
      <c r="N16" s="262"/>
    </row>
    <row r="17" spans="1:14">
      <c r="A17" s="330" t="s">
        <v>162</v>
      </c>
      <c r="B17" s="31" t="e">
        <f t="shared" si="2"/>
        <v>#N/A</v>
      </c>
      <c r="C17" s="31" t="e">
        <f t="shared" si="0"/>
        <v>#N/A</v>
      </c>
      <c r="D17" s="31" t="e">
        <f t="shared" si="1"/>
        <v>#N/A</v>
      </c>
      <c r="E17" s="31" t="e">
        <f t="shared" si="3"/>
        <v>#N/A</v>
      </c>
      <c r="F17" s="330" t="s">
        <v>162</v>
      </c>
      <c r="G17" s="31" t="e">
        <f t="shared" si="5"/>
        <v>#N/A</v>
      </c>
      <c r="H17" s="31" t="e">
        <f t="shared" si="6"/>
        <v>#N/A</v>
      </c>
      <c r="I17" s="31" t="e">
        <f t="shared" si="7"/>
        <v>#N/A</v>
      </c>
      <c r="J17" s="31" t="e">
        <f t="shared" si="4"/>
        <v>#N/A</v>
      </c>
      <c r="K17" s="330" t="s">
        <v>162</v>
      </c>
      <c r="L17" s="80" t="e">
        <f>月次成績!C8</f>
        <v>#N/A</v>
      </c>
      <c r="M17" s="263"/>
      <c r="N17" s="262"/>
    </row>
    <row r="18" spans="1:14">
      <c r="A18" s="330" t="s">
        <v>163</v>
      </c>
      <c r="B18" s="31" t="e">
        <f t="shared" si="2"/>
        <v>#N/A</v>
      </c>
      <c r="C18" s="31" t="e">
        <f t="shared" si="0"/>
        <v>#N/A</v>
      </c>
      <c r="D18" s="31" t="e">
        <f t="shared" si="1"/>
        <v>#N/A</v>
      </c>
      <c r="E18" s="31" t="e">
        <f t="shared" si="3"/>
        <v>#N/A</v>
      </c>
      <c r="F18" s="330" t="s">
        <v>163</v>
      </c>
      <c r="G18" s="31" t="e">
        <f t="shared" si="5"/>
        <v>#N/A</v>
      </c>
      <c r="H18" s="31" t="e">
        <f t="shared" si="6"/>
        <v>#N/A</v>
      </c>
      <c r="I18" s="31" t="e">
        <f t="shared" si="7"/>
        <v>#N/A</v>
      </c>
      <c r="J18" s="31" t="e">
        <f t="shared" si="4"/>
        <v>#N/A</v>
      </c>
      <c r="K18" s="330" t="s">
        <v>163</v>
      </c>
      <c r="L18" s="80" t="e">
        <f>月次成績!C9</f>
        <v>#N/A</v>
      </c>
      <c r="M18" s="263"/>
      <c r="N18" s="262"/>
    </row>
    <row r="19" spans="1:14">
      <c r="A19" s="330" t="s">
        <v>164</v>
      </c>
      <c r="B19" s="31" t="e">
        <f t="shared" si="2"/>
        <v>#N/A</v>
      </c>
      <c r="C19" s="31" t="e">
        <f t="shared" si="0"/>
        <v>#N/A</v>
      </c>
      <c r="D19" s="31" t="e">
        <f t="shared" si="1"/>
        <v>#N/A</v>
      </c>
      <c r="E19" s="31" t="e">
        <f t="shared" si="3"/>
        <v>#N/A</v>
      </c>
      <c r="F19" s="330" t="s">
        <v>164</v>
      </c>
      <c r="G19" s="31" t="e">
        <f t="shared" si="5"/>
        <v>#N/A</v>
      </c>
      <c r="H19" s="31" t="e">
        <f t="shared" si="6"/>
        <v>#N/A</v>
      </c>
      <c r="I19" s="31" t="e">
        <f t="shared" si="7"/>
        <v>#N/A</v>
      </c>
      <c r="J19" s="31" t="e">
        <f t="shared" si="4"/>
        <v>#N/A</v>
      </c>
      <c r="K19" s="330" t="s">
        <v>164</v>
      </c>
      <c r="L19" s="80" t="e">
        <f>月次成績!C10</f>
        <v>#N/A</v>
      </c>
      <c r="M19" s="263"/>
      <c r="N19" s="262"/>
    </row>
    <row r="20" spans="1:14">
      <c r="A20" s="330" t="s">
        <v>165</v>
      </c>
      <c r="B20" s="31" t="e">
        <f t="shared" si="2"/>
        <v>#N/A</v>
      </c>
      <c r="C20" s="31" t="e">
        <f t="shared" si="0"/>
        <v>#N/A</v>
      </c>
      <c r="D20" s="31" t="e">
        <f t="shared" si="1"/>
        <v>#N/A</v>
      </c>
      <c r="E20" s="31" t="e">
        <f t="shared" si="3"/>
        <v>#N/A</v>
      </c>
      <c r="F20" s="330" t="s">
        <v>165</v>
      </c>
      <c r="G20" s="31" t="e">
        <f t="shared" si="5"/>
        <v>#N/A</v>
      </c>
      <c r="H20" s="31" t="e">
        <f t="shared" si="6"/>
        <v>#N/A</v>
      </c>
      <c r="I20" s="31" t="e">
        <f t="shared" si="7"/>
        <v>#N/A</v>
      </c>
      <c r="J20" s="31" t="e">
        <f t="shared" si="4"/>
        <v>#N/A</v>
      </c>
      <c r="K20" s="330" t="s">
        <v>165</v>
      </c>
      <c r="L20" s="80" t="e">
        <f>月次成績!C11</f>
        <v>#N/A</v>
      </c>
      <c r="M20" s="263"/>
      <c r="N20" s="262"/>
    </row>
    <row r="21" spans="1:14">
      <c r="A21" s="330" t="s">
        <v>166</v>
      </c>
      <c r="B21" s="31" t="e">
        <f t="shared" si="2"/>
        <v>#N/A</v>
      </c>
      <c r="C21" s="31" t="e">
        <f t="shared" si="0"/>
        <v>#N/A</v>
      </c>
      <c r="D21" s="31" t="e">
        <f t="shared" si="1"/>
        <v>#N/A</v>
      </c>
      <c r="E21" s="31" t="e">
        <f t="shared" si="3"/>
        <v>#N/A</v>
      </c>
      <c r="F21" s="330" t="s">
        <v>166</v>
      </c>
      <c r="G21" s="31" t="e">
        <f t="shared" si="5"/>
        <v>#N/A</v>
      </c>
      <c r="H21" s="31" t="e">
        <f t="shared" si="6"/>
        <v>#N/A</v>
      </c>
      <c r="I21" s="31" t="e">
        <f t="shared" si="7"/>
        <v>#N/A</v>
      </c>
      <c r="J21" s="31" t="e">
        <f t="shared" si="4"/>
        <v>#N/A</v>
      </c>
      <c r="K21" s="330" t="s">
        <v>166</v>
      </c>
      <c r="L21" s="80" t="e">
        <f>月次成績!C12</f>
        <v>#N/A</v>
      </c>
      <c r="M21" s="263"/>
      <c r="N21" s="262"/>
    </row>
    <row r="22" spans="1:14">
      <c r="A22" s="330" t="s">
        <v>167</v>
      </c>
      <c r="B22" s="31" t="e">
        <f t="shared" si="2"/>
        <v>#N/A</v>
      </c>
      <c r="C22" s="31" t="e">
        <f t="shared" si="0"/>
        <v>#N/A</v>
      </c>
      <c r="D22" s="31" t="e">
        <f t="shared" si="1"/>
        <v>#N/A</v>
      </c>
      <c r="E22" s="31" t="e">
        <f t="shared" si="3"/>
        <v>#N/A</v>
      </c>
      <c r="F22" s="330" t="s">
        <v>167</v>
      </c>
      <c r="G22" s="31" t="e">
        <f t="shared" si="5"/>
        <v>#N/A</v>
      </c>
      <c r="H22" s="31" t="e">
        <f t="shared" si="6"/>
        <v>#N/A</v>
      </c>
      <c r="I22" s="31" t="e">
        <f t="shared" si="7"/>
        <v>#N/A</v>
      </c>
      <c r="J22" s="31" t="e">
        <f t="shared" si="4"/>
        <v>#N/A</v>
      </c>
      <c r="K22" s="330" t="s">
        <v>167</v>
      </c>
      <c r="L22" s="80" t="e">
        <f>月次成績!C13</f>
        <v>#N/A</v>
      </c>
      <c r="M22" s="263"/>
      <c r="N22" s="262"/>
    </row>
    <row r="23" spans="1:14">
      <c r="A23" s="330" t="s">
        <v>168</v>
      </c>
      <c r="B23" s="31" t="e">
        <f t="shared" si="2"/>
        <v>#N/A</v>
      </c>
      <c r="C23" s="31" t="e">
        <f t="shared" si="0"/>
        <v>#N/A</v>
      </c>
      <c r="D23" s="31" t="e">
        <f t="shared" si="1"/>
        <v>#N/A</v>
      </c>
      <c r="E23" s="31" t="e">
        <f t="shared" si="3"/>
        <v>#N/A</v>
      </c>
      <c r="F23" s="330" t="s">
        <v>168</v>
      </c>
      <c r="G23" s="31" t="e">
        <f t="shared" si="5"/>
        <v>#N/A</v>
      </c>
      <c r="H23" s="31" t="e">
        <f t="shared" si="6"/>
        <v>#N/A</v>
      </c>
      <c r="I23" s="31" t="e">
        <f t="shared" si="7"/>
        <v>#N/A</v>
      </c>
      <c r="J23" s="31" t="e">
        <f t="shared" si="4"/>
        <v>#N/A</v>
      </c>
      <c r="K23" s="330" t="s">
        <v>168</v>
      </c>
      <c r="L23" s="80" t="e">
        <f>月次成績!C14</f>
        <v>#N/A</v>
      </c>
      <c r="M23" s="262"/>
      <c r="N23" s="262"/>
    </row>
    <row r="25" spans="1:14">
      <c r="I25" s="195">
        <v>46387</v>
      </c>
    </row>
    <row r="26" spans="1:14" ht="17.399999999999999">
      <c r="E26" s="40" t="s">
        <v>1</v>
      </c>
      <c r="F26" s="322" t="str">
        <f ca="1">IF(I26&lt;=I25,VLOOKUP(I26,$C$80:$D$560,2,0),"12月末")</f>
        <v>1月末</v>
      </c>
      <c r="G26" s="323"/>
      <c r="H26" s="324"/>
      <c r="I26" s="195">
        <f ca="1">TODAY()</f>
        <v>46026</v>
      </c>
    </row>
    <row r="43" spans="2:8">
      <c r="E43" s="266" t="str">
        <f ca="1">F26</f>
        <v>1月末</v>
      </c>
    </row>
    <row r="44" spans="2:8" ht="17.399999999999999">
      <c r="E44" s="329" t="s">
        <v>203</v>
      </c>
      <c r="F44" s="329"/>
      <c r="G44" s="317" t="e">
        <f ca="1">VLOOKUP($F$26,$A$12:$D$23,2,0)</f>
        <v>#N/A</v>
      </c>
      <c r="H44" s="319"/>
    </row>
    <row r="45" spans="2:8" ht="17.399999999999999">
      <c r="E45" s="329" t="s">
        <v>204</v>
      </c>
      <c r="F45" s="329"/>
      <c r="G45" s="317" t="e">
        <f ca="1">VLOOKUP($F$26,$A$12:$D$23,3,0)</f>
        <v>#N/A</v>
      </c>
      <c r="H45" s="319"/>
    </row>
    <row r="46" spans="2:8" ht="17.399999999999999">
      <c r="E46" s="329" t="s">
        <v>319</v>
      </c>
      <c r="F46" s="329"/>
      <c r="G46" s="317" t="e">
        <f ca="1">VLOOKUP($F$26,$A$12:$D$23,4,0)</f>
        <v>#N/A</v>
      </c>
      <c r="H46" s="319"/>
    </row>
    <row r="47" spans="2:8" ht="15">
      <c r="E47" s="254"/>
      <c r="F47"/>
      <c r="H47"/>
    </row>
    <row r="48" spans="2:8">
      <c r="B48" s="282" t="s">
        <v>704</v>
      </c>
    </row>
    <row r="51" spans="2:7">
      <c r="B51" s="224" t="s">
        <v>179</v>
      </c>
      <c r="C51" s="64"/>
      <c r="D51" s="64"/>
      <c r="E51" s="64"/>
      <c r="F51" s="64"/>
      <c r="G51" s="65"/>
    </row>
    <row r="52" spans="2:7" ht="9.75" customHeight="1">
      <c r="B52" s="225"/>
      <c r="G52" s="71"/>
    </row>
    <row r="53" spans="2:7">
      <c r="B53" s="226" t="s">
        <v>180</v>
      </c>
      <c r="G53" s="71"/>
    </row>
    <row r="54" spans="2:7">
      <c r="B54" s="227" t="s">
        <v>181</v>
      </c>
      <c r="G54" s="71"/>
    </row>
    <row r="55" spans="2:7" ht="9.75" customHeight="1">
      <c r="B55" s="225"/>
      <c r="G55" s="71"/>
    </row>
    <row r="56" spans="2:7">
      <c r="B56" s="226" t="s">
        <v>319</v>
      </c>
      <c r="G56" s="71"/>
    </row>
    <row r="57" spans="2:7">
      <c r="B57" s="228" t="s">
        <v>178</v>
      </c>
      <c r="C57" s="229"/>
      <c r="D57" s="229"/>
      <c r="E57" s="229"/>
      <c r="F57" s="229"/>
      <c r="G57" s="230"/>
    </row>
    <row r="80" spans="3:7">
      <c r="C80" s="269">
        <v>46023</v>
      </c>
      <c r="D80" s="270" t="s">
        <v>89</v>
      </c>
      <c r="G80" s="267"/>
    </row>
    <row r="81" spans="3:7">
      <c r="C81" s="269">
        <v>46024</v>
      </c>
      <c r="D81" s="270" t="s">
        <v>89</v>
      </c>
      <c r="G81" s="267"/>
    </row>
    <row r="82" spans="3:7">
      <c r="C82" s="269">
        <v>46025</v>
      </c>
      <c r="D82" s="270" t="s">
        <v>89</v>
      </c>
      <c r="G82" s="267"/>
    </row>
    <row r="83" spans="3:7">
      <c r="C83" s="269">
        <v>46026</v>
      </c>
      <c r="D83" s="270" t="s">
        <v>89</v>
      </c>
      <c r="G83" s="267"/>
    </row>
    <row r="84" spans="3:7">
      <c r="C84" s="269">
        <v>46027</v>
      </c>
      <c r="D84" s="270" t="s">
        <v>89</v>
      </c>
      <c r="G84" s="267"/>
    </row>
    <row r="85" spans="3:7">
      <c r="C85" s="269">
        <v>46028</v>
      </c>
      <c r="D85" s="270" t="s">
        <v>89</v>
      </c>
      <c r="G85" s="267"/>
    </row>
    <row r="86" spans="3:7">
      <c r="C86" s="269">
        <v>46029</v>
      </c>
      <c r="D86" s="270" t="s">
        <v>89</v>
      </c>
      <c r="G86" s="267"/>
    </row>
    <row r="87" spans="3:7">
      <c r="C87" s="269">
        <v>46030</v>
      </c>
      <c r="D87" s="270" t="s">
        <v>89</v>
      </c>
      <c r="G87" s="267"/>
    </row>
    <row r="88" spans="3:7">
      <c r="C88" s="269">
        <v>46031</v>
      </c>
      <c r="D88" s="270" t="s">
        <v>89</v>
      </c>
      <c r="G88" s="267"/>
    </row>
    <row r="89" spans="3:7">
      <c r="C89" s="269">
        <v>46032</v>
      </c>
      <c r="D89" s="270" t="s">
        <v>89</v>
      </c>
      <c r="G89" s="267"/>
    </row>
    <row r="90" spans="3:7">
      <c r="C90" s="269">
        <v>46033</v>
      </c>
      <c r="D90" s="270" t="s">
        <v>89</v>
      </c>
      <c r="G90" s="267"/>
    </row>
    <row r="91" spans="3:7">
      <c r="C91" s="269">
        <v>46034</v>
      </c>
      <c r="D91" s="270" t="s">
        <v>89</v>
      </c>
      <c r="G91" s="267"/>
    </row>
    <row r="92" spans="3:7">
      <c r="C92" s="269">
        <v>46035</v>
      </c>
      <c r="D92" s="270" t="s">
        <v>89</v>
      </c>
      <c r="G92" s="267"/>
    </row>
    <row r="93" spans="3:7">
      <c r="C93" s="269">
        <v>46036</v>
      </c>
      <c r="D93" s="270" t="s">
        <v>89</v>
      </c>
      <c r="G93" s="267"/>
    </row>
    <row r="94" spans="3:7">
      <c r="C94" s="269">
        <v>46037</v>
      </c>
      <c r="D94" s="270" t="s">
        <v>89</v>
      </c>
      <c r="G94" s="267"/>
    </row>
    <row r="95" spans="3:7">
      <c r="C95" s="269">
        <v>46038</v>
      </c>
      <c r="D95" s="270" t="s">
        <v>89</v>
      </c>
      <c r="G95" s="267"/>
    </row>
    <row r="96" spans="3:7">
      <c r="C96" s="269">
        <v>46039</v>
      </c>
      <c r="D96" s="270" t="s">
        <v>89</v>
      </c>
      <c r="G96" s="267"/>
    </row>
    <row r="97" spans="3:7">
      <c r="C97" s="269">
        <v>46040</v>
      </c>
      <c r="D97" s="270" t="s">
        <v>89</v>
      </c>
      <c r="G97" s="267"/>
    </row>
    <row r="98" spans="3:7">
      <c r="C98" s="269">
        <v>46041</v>
      </c>
      <c r="D98" s="270" t="s">
        <v>89</v>
      </c>
      <c r="G98" s="267"/>
    </row>
    <row r="99" spans="3:7">
      <c r="C99" s="269">
        <v>46042</v>
      </c>
      <c r="D99" s="270" t="s">
        <v>89</v>
      </c>
      <c r="G99" s="267"/>
    </row>
    <row r="100" spans="3:7">
      <c r="C100" s="269">
        <v>46043</v>
      </c>
      <c r="D100" s="270" t="s">
        <v>89</v>
      </c>
      <c r="G100" s="267"/>
    </row>
    <row r="101" spans="3:7">
      <c r="C101" s="269">
        <v>46044</v>
      </c>
      <c r="D101" s="270" t="s">
        <v>89</v>
      </c>
      <c r="G101" s="267"/>
    </row>
    <row r="102" spans="3:7">
      <c r="C102" s="269">
        <v>46045</v>
      </c>
      <c r="D102" s="270" t="s">
        <v>89</v>
      </c>
      <c r="G102" s="267"/>
    </row>
    <row r="103" spans="3:7">
      <c r="C103" s="269">
        <v>46046</v>
      </c>
      <c r="D103" s="270" t="s">
        <v>89</v>
      </c>
      <c r="G103" s="267"/>
    </row>
    <row r="104" spans="3:7">
      <c r="C104" s="269">
        <v>46047</v>
      </c>
      <c r="D104" s="270" t="s">
        <v>89</v>
      </c>
      <c r="G104" s="267"/>
    </row>
    <row r="105" spans="3:7">
      <c r="C105" s="269">
        <v>46048</v>
      </c>
      <c r="D105" s="270" t="s">
        <v>89</v>
      </c>
      <c r="G105" s="267"/>
    </row>
    <row r="106" spans="3:7">
      <c r="C106" s="269">
        <v>46049</v>
      </c>
      <c r="D106" s="270" t="s">
        <v>89</v>
      </c>
      <c r="G106" s="267"/>
    </row>
    <row r="107" spans="3:7">
      <c r="C107" s="269">
        <v>46050</v>
      </c>
      <c r="D107" s="270" t="s">
        <v>89</v>
      </c>
      <c r="G107" s="267"/>
    </row>
    <row r="108" spans="3:7">
      <c r="C108" s="269">
        <v>46051</v>
      </c>
      <c r="D108" s="270" t="s">
        <v>89</v>
      </c>
      <c r="G108" s="267"/>
    </row>
    <row r="109" spans="3:7">
      <c r="C109" s="269">
        <v>46052</v>
      </c>
      <c r="D109" s="270" t="s">
        <v>89</v>
      </c>
      <c r="G109" s="267"/>
    </row>
    <row r="110" spans="3:7">
      <c r="C110" s="269">
        <v>46053</v>
      </c>
      <c r="D110" s="270" t="s">
        <v>89</v>
      </c>
      <c r="G110" s="267"/>
    </row>
    <row r="111" spans="3:7">
      <c r="C111" s="269">
        <v>46054</v>
      </c>
      <c r="D111" s="270" t="s">
        <v>89</v>
      </c>
      <c r="G111" s="267"/>
    </row>
    <row r="112" spans="3:7">
      <c r="C112" s="269">
        <v>46055</v>
      </c>
      <c r="D112" s="270" t="s">
        <v>89</v>
      </c>
      <c r="G112" s="267"/>
    </row>
    <row r="113" spans="3:7">
      <c r="C113" s="269">
        <v>46056</v>
      </c>
      <c r="D113" s="270" t="s">
        <v>89</v>
      </c>
      <c r="G113" s="267"/>
    </row>
    <row r="114" spans="3:7">
      <c r="C114" s="269">
        <v>46057</v>
      </c>
      <c r="D114" s="270" t="s">
        <v>89</v>
      </c>
      <c r="G114" s="267"/>
    </row>
    <row r="115" spans="3:7">
      <c r="C115" s="269">
        <v>46058</v>
      </c>
      <c r="D115" s="270" t="s">
        <v>89</v>
      </c>
      <c r="G115" s="267"/>
    </row>
    <row r="116" spans="3:7">
      <c r="C116" s="269">
        <v>46059</v>
      </c>
      <c r="D116" s="270" t="s">
        <v>89</v>
      </c>
      <c r="G116" s="267"/>
    </row>
    <row r="117" spans="3:7">
      <c r="C117" s="269">
        <v>46060</v>
      </c>
      <c r="D117" s="270" t="s">
        <v>89</v>
      </c>
      <c r="G117" s="267"/>
    </row>
    <row r="118" spans="3:7">
      <c r="C118" s="269">
        <v>46061</v>
      </c>
      <c r="D118" s="270" t="s">
        <v>89</v>
      </c>
      <c r="G118" s="267"/>
    </row>
    <row r="119" spans="3:7">
      <c r="C119" s="269">
        <v>46062</v>
      </c>
      <c r="D119" s="270" t="s">
        <v>89</v>
      </c>
      <c r="G119" s="267"/>
    </row>
    <row r="120" spans="3:7">
      <c r="C120" s="269">
        <v>46063</v>
      </c>
      <c r="D120" s="270" t="s">
        <v>89</v>
      </c>
      <c r="G120" s="267"/>
    </row>
    <row r="121" spans="3:7">
      <c r="C121" s="269">
        <v>46064</v>
      </c>
      <c r="D121" s="270" t="s">
        <v>89</v>
      </c>
      <c r="G121" s="267"/>
    </row>
    <row r="122" spans="3:7">
      <c r="C122" s="269">
        <v>46065</v>
      </c>
      <c r="D122" s="270" t="s">
        <v>89</v>
      </c>
      <c r="G122" s="267"/>
    </row>
    <row r="123" spans="3:7">
      <c r="C123" s="269">
        <v>46066</v>
      </c>
      <c r="D123" s="270" t="s">
        <v>89</v>
      </c>
      <c r="G123" s="267"/>
    </row>
    <row r="124" spans="3:7">
      <c r="C124" s="269">
        <v>46067</v>
      </c>
      <c r="D124" s="270" t="s">
        <v>89</v>
      </c>
      <c r="G124" s="267"/>
    </row>
    <row r="125" spans="3:7">
      <c r="C125" s="269">
        <v>46068</v>
      </c>
      <c r="D125" s="270" t="s">
        <v>89</v>
      </c>
      <c r="G125" s="267"/>
    </row>
    <row r="126" spans="3:7">
      <c r="C126" s="269">
        <v>46069</v>
      </c>
      <c r="D126" s="270" t="s">
        <v>89</v>
      </c>
      <c r="G126" s="267"/>
    </row>
    <row r="127" spans="3:7">
      <c r="C127" s="269">
        <v>46070</v>
      </c>
      <c r="D127" s="270" t="s">
        <v>89</v>
      </c>
      <c r="G127" s="267"/>
    </row>
    <row r="128" spans="3:7">
      <c r="C128" s="269">
        <v>46071</v>
      </c>
      <c r="D128" s="270" t="s">
        <v>89</v>
      </c>
      <c r="G128" s="267"/>
    </row>
    <row r="129" spans="3:7">
      <c r="C129" s="269">
        <v>46072</v>
      </c>
      <c r="D129" s="270" t="s">
        <v>89</v>
      </c>
      <c r="G129" s="267"/>
    </row>
    <row r="130" spans="3:7">
      <c r="C130" s="269">
        <v>46073</v>
      </c>
      <c r="D130" s="270" t="s">
        <v>89</v>
      </c>
      <c r="G130" s="267"/>
    </row>
    <row r="131" spans="3:7">
      <c r="C131" s="269">
        <v>46074</v>
      </c>
      <c r="D131" s="270" t="s">
        <v>89</v>
      </c>
      <c r="G131" s="267"/>
    </row>
    <row r="132" spans="3:7">
      <c r="C132" s="269">
        <v>46075</v>
      </c>
      <c r="D132" s="270" t="s">
        <v>89</v>
      </c>
      <c r="G132" s="267"/>
    </row>
    <row r="133" spans="3:7">
      <c r="C133" s="269">
        <v>46076</v>
      </c>
      <c r="D133" s="270" t="s">
        <v>89</v>
      </c>
      <c r="G133" s="267"/>
    </row>
    <row r="134" spans="3:7">
      <c r="C134" s="269">
        <v>46077</v>
      </c>
      <c r="D134" s="270" t="s">
        <v>89</v>
      </c>
      <c r="G134" s="267"/>
    </row>
    <row r="135" spans="3:7">
      <c r="C135" s="269">
        <v>46078</v>
      </c>
      <c r="D135" s="270" t="s">
        <v>89</v>
      </c>
      <c r="G135" s="267"/>
    </row>
    <row r="136" spans="3:7">
      <c r="C136" s="269">
        <v>46079</v>
      </c>
      <c r="D136" s="270" t="s">
        <v>89</v>
      </c>
      <c r="G136" s="267"/>
    </row>
    <row r="137" spans="3:7">
      <c r="C137" s="269">
        <v>46080</v>
      </c>
      <c r="D137" s="270" t="s">
        <v>90</v>
      </c>
      <c r="G137" s="267"/>
    </row>
    <row r="138" spans="3:7">
      <c r="C138" s="269">
        <v>46081</v>
      </c>
      <c r="D138" s="270" t="s">
        <v>90</v>
      </c>
      <c r="G138" s="267"/>
    </row>
    <row r="139" spans="3:7">
      <c r="C139" s="269">
        <v>46082</v>
      </c>
      <c r="D139" s="270" t="s">
        <v>90</v>
      </c>
      <c r="G139" s="267"/>
    </row>
    <row r="140" spans="3:7">
      <c r="C140" s="269">
        <v>46083</v>
      </c>
      <c r="D140" s="270" t="s">
        <v>90</v>
      </c>
      <c r="G140" s="267"/>
    </row>
    <row r="141" spans="3:7">
      <c r="C141" s="269">
        <v>46084</v>
      </c>
      <c r="D141" s="270" t="s">
        <v>90</v>
      </c>
      <c r="G141" s="267"/>
    </row>
    <row r="142" spans="3:7">
      <c r="C142" s="269">
        <v>46085</v>
      </c>
      <c r="D142" s="270" t="s">
        <v>90</v>
      </c>
      <c r="G142" s="267"/>
    </row>
    <row r="143" spans="3:7">
      <c r="C143" s="269">
        <v>46086</v>
      </c>
      <c r="D143" s="270" t="s">
        <v>90</v>
      </c>
      <c r="G143" s="267"/>
    </row>
    <row r="144" spans="3:7">
      <c r="C144" s="269">
        <v>46087</v>
      </c>
      <c r="D144" s="270" t="s">
        <v>90</v>
      </c>
      <c r="G144" s="267"/>
    </row>
    <row r="145" spans="3:7">
      <c r="C145" s="269">
        <v>46088</v>
      </c>
      <c r="D145" s="270" t="s">
        <v>90</v>
      </c>
      <c r="G145" s="267"/>
    </row>
    <row r="146" spans="3:7">
      <c r="C146" s="269">
        <v>46089</v>
      </c>
      <c r="D146" s="270" t="s">
        <v>90</v>
      </c>
      <c r="G146" s="267"/>
    </row>
    <row r="147" spans="3:7">
      <c r="C147" s="269">
        <v>46090</v>
      </c>
      <c r="D147" s="270" t="s">
        <v>90</v>
      </c>
      <c r="G147" s="267"/>
    </row>
    <row r="148" spans="3:7">
      <c r="C148" s="269">
        <v>46091</v>
      </c>
      <c r="D148" s="270" t="s">
        <v>90</v>
      </c>
      <c r="G148" s="267"/>
    </row>
    <row r="149" spans="3:7">
      <c r="C149" s="269">
        <v>46092</v>
      </c>
      <c r="D149" s="270" t="s">
        <v>90</v>
      </c>
      <c r="G149" s="267"/>
    </row>
    <row r="150" spans="3:7">
      <c r="C150" s="269">
        <v>46093</v>
      </c>
      <c r="D150" s="270" t="s">
        <v>90</v>
      </c>
      <c r="G150" s="267"/>
    </row>
    <row r="151" spans="3:7">
      <c r="C151" s="269">
        <v>46094</v>
      </c>
      <c r="D151" s="270" t="s">
        <v>90</v>
      </c>
      <c r="G151" s="267"/>
    </row>
    <row r="152" spans="3:7">
      <c r="C152" s="269">
        <v>46095</v>
      </c>
      <c r="D152" s="270" t="s">
        <v>90</v>
      </c>
      <c r="G152" s="267"/>
    </row>
    <row r="153" spans="3:7">
      <c r="C153" s="269">
        <v>46096</v>
      </c>
      <c r="D153" s="270" t="s">
        <v>90</v>
      </c>
      <c r="G153" s="267"/>
    </row>
    <row r="154" spans="3:7">
      <c r="C154" s="269">
        <v>46097</v>
      </c>
      <c r="D154" s="270" t="s">
        <v>90</v>
      </c>
      <c r="G154" s="267"/>
    </row>
    <row r="155" spans="3:7">
      <c r="C155" s="269">
        <v>46098</v>
      </c>
      <c r="D155" s="270" t="s">
        <v>90</v>
      </c>
      <c r="G155" s="267"/>
    </row>
    <row r="156" spans="3:7">
      <c r="C156" s="269">
        <v>46099</v>
      </c>
      <c r="D156" s="270" t="s">
        <v>90</v>
      </c>
      <c r="G156" s="267"/>
    </row>
    <row r="157" spans="3:7">
      <c r="C157" s="269">
        <v>46100</v>
      </c>
      <c r="D157" s="270" t="s">
        <v>90</v>
      </c>
      <c r="G157" s="267"/>
    </row>
    <row r="158" spans="3:7">
      <c r="C158" s="269">
        <v>46101</v>
      </c>
      <c r="D158" s="270" t="s">
        <v>90</v>
      </c>
      <c r="G158" s="267"/>
    </row>
    <row r="159" spans="3:7">
      <c r="C159" s="269">
        <v>46102</v>
      </c>
      <c r="D159" s="270" t="s">
        <v>90</v>
      </c>
      <c r="G159" s="267"/>
    </row>
    <row r="160" spans="3:7">
      <c r="C160" s="269">
        <v>46103</v>
      </c>
      <c r="D160" s="270" t="s">
        <v>90</v>
      </c>
      <c r="G160" s="267"/>
    </row>
    <row r="161" spans="3:7">
      <c r="C161" s="269">
        <v>46104</v>
      </c>
      <c r="D161" s="270" t="s">
        <v>90</v>
      </c>
      <c r="G161" s="267"/>
    </row>
    <row r="162" spans="3:7">
      <c r="C162" s="269">
        <v>46105</v>
      </c>
      <c r="D162" s="270" t="s">
        <v>90</v>
      </c>
      <c r="G162" s="267"/>
    </row>
    <row r="163" spans="3:7">
      <c r="C163" s="269">
        <v>46106</v>
      </c>
      <c r="D163" s="270" t="s">
        <v>90</v>
      </c>
      <c r="G163" s="267"/>
    </row>
    <row r="164" spans="3:7">
      <c r="C164" s="269">
        <v>46107</v>
      </c>
      <c r="D164" s="270" t="s">
        <v>90</v>
      </c>
      <c r="G164" s="267"/>
    </row>
    <row r="165" spans="3:7">
      <c r="C165" s="269">
        <v>46108</v>
      </c>
      <c r="D165" s="270" t="s">
        <v>90</v>
      </c>
      <c r="G165" s="267"/>
    </row>
    <row r="166" spans="3:7">
      <c r="C166" s="269">
        <v>46109</v>
      </c>
      <c r="D166" s="270" t="s">
        <v>90</v>
      </c>
      <c r="G166" s="267"/>
    </row>
    <row r="167" spans="3:7">
      <c r="C167" s="269">
        <v>46110</v>
      </c>
      <c r="D167" s="270" t="s">
        <v>90</v>
      </c>
      <c r="G167" s="267"/>
    </row>
    <row r="168" spans="3:7">
      <c r="C168" s="269">
        <v>46111</v>
      </c>
      <c r="D168" s="270" t="s">
        <v>90</v>
      </c>
      <c r="G168" s="267"/>
    </row>
    <row r="169" spans="3:7">
      <c r="C169" s="269">
        <v>46112</v>
      </c>
      <c r="D169" s="270" t="s">
        <v>91</v>
      </c>
      <c r="G169" s="267"/>
    </row>
    <row r="170" spans="3:7">
      <c r="C170" s="269">
        <v>46113</v>
      </c>
      <c r="D170" s="270" t="s">
        <v>91</v>
      </c>
      <c r="G170" s="267"/>
    </row>
    <row r="171" spans="3:7">
      <c r="C171" s="269">
        <v>46114</v>
      </c>
      <c r="D171" s="270" t="s">
        <v>91</v>
      </c>
      <c r="G171" s="267"/>
    </row>
    <row r="172" spans="3:7">
      <c r="C172" s="269">
        <v>46115</v>
      </c>
      <c r="D172" s="270" t="s">
        <v>91</v>
      </c>
      <c r="G172" s="267"/>
    </row>
    <row r="173" spans="3:7">
      <c r="C173" s="269">
        <v>46116</v>
      </c>
      <c r="D173" s="270" t="s">
        <v>91</v>
      </c>
      <c r="G173" s="267"/>
    </row>
    <row r="174" spans="3:7">
      <c r="C174" s="269">
        <v>46117</v>
      </c>
      <c r="D174" s="270" t="s">
        <v>91</v>
      </c>
      <c r="G174" s="267"/>
    </row>
    <row r="175" spans="3:7">
      <c r="C175" s="269">
        <v>46118</v>
      </c>
      <c r="D175" s="270" t="s">
        <v>91</v>
      </c>
      <c r="G175" s="267"/>
    </row>
    <row r="176" spans="3:7">
      <c r="C176" s="269">
        <v>46119</v>
      </c>
      <c r="D176" s="270" t="s">
        <v>91</v>
      </c>
      <c r="G176" s="267"/>
    </row>
    <row r="177" spans="3:7">
      <c r="C177" s="269">
        <v>46120</v>
      </c>
      <c r="D177" s="270" t="s">
        <v>91</v>
      </c>
      <c r="G177" s="267"/>
    </row>
    <row r="178" spans="3:7">
      <c r="C178" s="269">
        <v>46121</v>
      </c>
      <c r="D178" s="270" t="s">
        <v>91</v>
      </c>
      <c r="G178" s="267"/>
    </row>
    <row r="179" spans="3:7">
      <c r="C179" s="269">
        <v>46122</v>
      </c>
      <c r="D179" s="270" t="s">
        <v>91</v>
      </c>
      <c r="G179" s="267"/>
    </row>
    <row r="180" spans="3:7">
      <c r="C180" s="269">
        <v>46123</v>
      </c>
      <c r="D180" s="270" t="s">
        <v>91</v>
      </c>
      <c r="G180" s="267"/>
    </row>
    <row r="181" spans="3:7">
      <c r="C181" s="269">
        <v>46124</v>
      </c>
      <c r="D181" s="270" t="s">
        <v>91</v>
      </c>
      <c r="G181" s="267"/>
    </row>
    <row r="182" spans="3:7">
      <c r="C182" s="269">
        <v>46125</v>
      </c>
      <c r="D182" s="270" t="s">
        <v>91</v>
      </c>
      <c r="G182" s="267"/>
    </row>
    <row r="183" spans="3:7">
      <c r="C183" s="269">
        <v>46126</v>
      </c>
      <c r="D183" s="270" t="s">
        <v>91</v>
      </c>
      <c r="G183" s="267"/>
    </row>
    <row r="184" spans="3:7">
      <c r="C184" s="269">
        <v>46127</v>
      </c>
      <c r="D184" s="270" t="s">
        <v>91</v>
      </c>
      <c r="G184" s="267"/>
    </row>
    <row r="185" spans="3:7">
      <c r="C185" s="269">
        <v>46128</v>
      </c>
      <c r="D185" s="270" t="s">
        <v>91</v>
      </c>
      <c r="G185" s="267"/>
    </row>
    <row r="186" spans="3:7">
      <c r="C186" s="269">
        <v>46129</v>
      </c>
      <c r="D186" s="270" t="s">
        <v>91</v>
      </c>
      <c r="G186" s="267"/>
    </row>
    <row r="187" spans="3:7">
      <c r="C187" s="269">
        <v>46130</v>
      </c>
      <c r="D187" s="270" t="s">
        <v>91</v>
      </c>
      <c r="G187" s="267"/>
    </row>
    <row r="188" spans="3:7">
      <c r="C188" s="269">
        <v>46131</v>
      </c>
      <c r="D188" s="270" t="s">
        <v>91</v>
      </c>
      <c r="G188" s="267"/>
    </row>
    <row r="189" spans="3:7">
      <c r="C189" s="269">
        <v>46132</v>
      </c>
      <c r="D189" s="270" t="s">
        <v>91</v>
      </c>
      <c r="G189" s="267"/>
    </row>
    <row r="190" spans="3:7">
      <c r="C190" s="269">
        <v>46133</v>
      </c>
      <c r="D190" s="270" t="s">
        <v>91</v>
      </c>
      <c r="G190" s="267"/>
    </row>
    <row r="191" spans="3:7">
      <c r="C191" s="269">
        <v>46134</v>
      </c>
      <c r="D191" s="270" t="s">
        <v>91</v>
      </c>
      <c r="G191" s="267"/>
    </row>
    <row r="192" spans="3:7">
      <c r="C192" s="269">
        <v>46135</v>
      </c>
      <c r="D192" s="270" t="s">
        <v>91</v>
      </c>
      <c r="G192" s="267"/>
    </row>
    <row r="193" spans="3:7">
      <c r="C193" s="269">
        <v>46136</v>
      </c>
      <c r="D193" s="270" t="s">
        <v>91</v>
      </c>
      <c r="G193" s="267"/>
    </row>
    <row r="194" spans="3:7">
      <c r="C194" s="269">
        <v>46137</v>
      </c>
      <c r="D194" s="270" t="s">
        <v>91</v>
      </c>
      <c r="G194" s="267"/>
    </row>
    <row r="195" spans="3:7">
      <c r="C195" s="269">
        <v>46138</v>
      </c>
      <c r="D195" s="270" t="s">
        <v>91</v>
      </c>
      <c r="G195" s="267"/>
    </row>
    <row r="196" spans="3:7">
      <c r="C196" s="269">
        <v>46139</v>
      </c>
      <c r="D196" s="270" t="s">
        <v>91</v>
      </c>
      <c r="G196" s="267"/>
    </row>
    <row r="197" spans="3:7">
      <c r="C197" s="269">
        <v>46140</v>
      </c>
      <c r="D197" s="270" t="s">
        <v>91</v>
      </c>
      <c r="G197" s="267"/>
    </row>
    <row r="198" spans="3:7">
      <c r="C198" s="269">
        <v>46141</v>
      </c>
      <c r="D198" s="270" t="s">
        <v>91</v>
      </c>
      <c r="G198" s="267"/>
    </row>
    <row r="199" spans="3:7">
      <c r="C199" s="269">
        <v>46142</v>
      </c>
      <c r="D199" s="270" t="s">
        <v>92</v>
      </c>
      <c r="G199" s="267"/>
    </row>
    <row r="200" spans="3:7">
      <c r="C200" s="269">
        <v>46143</v>
      </c>
      <c r="D200" s="270" t="s">
        <v>92</v>
      </c>
      <c r="G200" s="267"/>
    </row>
    <row r="201" spans="3:7">
      <c r="C201" s="269">
        <v>46144</v>
      </c>
      <c r="D201" s="270" t="s">
        <v>92</v>
      </c>
      <c r="G201" s="267"/>
    </row>
    <row r="202" spans="3:7">
      <c r="C202" s="269">
        <v>46145</v>
      </c>
      <c r="D202" s="270" t="s">
        <v>92</v>
      </c>
      <c r="G202" s="267"/>
    </row>
    <row r="203" spans="3:7">
      <c r="C203" s="269">
        <v>46146</v>
      </c>
      <c r="D203" s="270" t="s">
        <v>92</v>
      </c>
      <c r="G203" s="267"/>
    </row>
    <row r="204" spans="3:7">
      <c r="C204" s="269">
        <v>46147</v>
      </c>
      <c r="D204" s="270" t="s">
        <v>92</v>
      </c>
      <c r="G204" s="267"/>
    </row>
    <row r="205" spans="3:7">
      <c r="C205" s="269">
        <v>46148</v>
      </c>
      <c r="D205" s="270" t="s">
        <v>92</v>
      </c>
      <c r="G205" s="267"/>
    </row>
    <row r="206" spans="3:7">
      <c r="C206" s="269">
        <v>46149</v>
      </c>
      <c r="D206" s="270" t="s">
        <v>92</v>
      </c>
      <c r="G206" s="267"/>
    </row>
    <row r="207" spans="3:7">
      <c r="C207" s="269">
        <v>46150</v>
      </c>
      <c r="D207" s="270" t="s">
        <v>92</v>
      </c>
      <c r="G207" s="267"/>
    </row>
    <row r="208" spans="3:7">
      <c r="C208" s="269">
        <v>46151</v>
      </c>
      <c r="D208" s="270" t="s">
        <v>92</v>
      </c>
      <c r="G208" s="267"/>
    </row>
    <row r="209" spans="3:7">
      <c r="C209" s="269">
        <v>46152</v>
      </c>
      <c r="D209" s="270" t="s">
        <v>92</v>
      </c>
      <c r="G209" s="267"/>
    </row>
    <row r="210" spans="3:7">
      <c r="C210" s="269">
        <v>46153</v>
      </c>
      <c r="D210" s="270" t="s">
        <v>92</v>
      </c>
      <c r="G210" s="267"/>
    </row>
    <row r="211" spans="3:7">
      <c r="C211" s="269">
        <v>46154</v>
      </c>
      <c r="D211" s="270" t="s">
        <v>92</v>
      </c>
      <c r="G211" s="267"/>
    </row>
    <row r="212" spans="3:7">
      <c r="C212" s="269">
        <v>46155</v>
      </c>
      <c r="D212" s="270" t="s">
        <v>92</v>
      </c>
      <c r="G212" s="267"/>
    </row>
    <row r="213" spans="3:7">
      <c r="C213" s="269">
        <v>46156</v>
      </c>
      <c r="D213" s="270" t="s">
        <v>92</v>
      </c>
      <c r="G213" s="267"/>
    </row>
    <row r="214" spans="3:7">
      <c r="C214" s="269">
        <v>46157</v>
      </c>
      <c r="D214" s="270" t="s">
        <v>92</v>
      </c>
      <c r="G214" s="267"/>
    </row>
    <row r="215" spans="3:7">
      <c r="C215" s="269">
        <v>46158</v>
      </c>
      <c r="D215" s="270" t="s">
        <v>92</v>
      </c>
      <c r="G215" s="267"/>
    </row>
    <row r="216" spans="3:7">
      <c r="C216" s="269">
        <v>46159</v>
      </c>
      <c r="D216" s="270" t="s">
        <v>92</v>
      </c>
      <c r="G216" s="267"/>
    </row>
    <row r="217" spans="3:7">
      <c r="C217" s="269">
        <v>46160</v>
      </c>
      <c r="D217" s="270" t="s">
        <v>92</v>
      </c>
      <c r="G217" s="267"/>
    </row>
    <row r="218" spans="3:7">
      <c r="C218" s="269">
        <v>46161</v>
      </c>
      <c r="D218" s="270" t="s">
        <v>92</v>
      </c>
      <c r="G218" s="267"/>
    </row>
    <row r="219" spans="3:7">
      <c r="C219" s="269">
        <v>46162</v>
      </c>
      <c r="D219" s="270" t="s">
        <v>92</v>
      </c>
      <c r="G219" s="267"/>
    </row>
    <row r="220" spans="3:7">
      <c r="C220" s="269">
        <v>46163</v>
      </c>
      <c r="D220" s="270" t="s">
        <v>92</v>
      </c>
      <c r="G220" s="267"/>
    </row>
    <row r="221" spans="3:7">
      <c r="C221" s="269">
        <v>46164</v>
      </c>
      <c r="D221" s="270" t="s">
        <v>92</v>
      </c>
      <c r="G221" s="267"/>
    </row>
    <row r="222" spans="3:7">
      <c r="C222" s="269">
        <v>46165</v>
      </c>
      <c r="D222" s="270" t="s">
        <v>92</v>
      </c>
      <c r="G222" s="267"/>
    </row>
    <row r="223" spans="3:7">
      <c r="C223" s="269">
        <v>46166</v>
      </c>
      <c r="D223" s="270" t="s">
        <v>92</v>
      </c>
      <c r="G223" s="267"/>
    </row>
    <row r="224" spans="3:7">
      <c r="C224" s="269">
        <v>46167</v>
      </c>
      <c r="D224" s="270" t="s">
        <v>92</v>
      </c>
      <c r="G224" s="267"/>
    </row>
    <row r="225" spans="3:7">
      <c r="C225" s="269">
        <v>46168</v>
      </c>
      <c r="D225" s="270" t="s">
        <v>92</v>
      </c>
      <c r="G225" s="267"/>
    </row>
    <row r="226" spans="3:7">
      <c r="C226" s="269">
        <v>46169</v>
      </c>
      <c r="D226" s="270" t="s">
        <v>92</v>
      </c>
      <c r="G226" s="267"/>
    </row>
    <row r="227" spans="3:7">
      <c r="C227" s="269">
        <v>46170</v>
      </c>
      <c r="D227" s="270" t="s">
        <v>92</v>
      </c>
      <c r="G227" s="267"/>
    </row>
    <row r="228" spans="3:7">
      <c r="C228" s="269">
        <v>46171</v>
      </c>
      <c r="D228" s="270" t="s">
        <v>93</v>
      </c>
      <c r="G228" s="267"/>
    </row>
    <row r="229" spans="3:7">
      <c r="C229" s="269">
        <v>46172</v>
      </c>
      <c r="D229" s="270" t="s">
        <v>93</v>
      </c>
      <c r="G229" s="267"/>
    </row>
    <row r="230" spans="3:7">
      <c r="C230" s="269">
        <v>46173</v>
      </c>
      <c r="D230" s="270" t="s">
        <v>93</v>
      </c>
      <c r="G230" s="267"/>
    </row>
    <row r="231" spans="3:7">
      <c r="C231" s="269">
        <v>46174</v>
      </c>
      <c r="D231" s="270" t="s">
        <v>93</v>
      </c>
      <c r="G231" s="267"/>
    </row>
    <row r="232" spans="3:7">
      <c r="C232" s="269">
        <v>46175</v>
      </c>
      <c r="D232" s="270" t="s">
        <v>93</v>
      </c>
      <c r="G232" s="267"/>
    </row>
    <row r="233" spans="3:7">
      <c r="C233" s="269">
        <v>46176</v>
      </c>
      <c r="D233" s="270" t="s">
        <v>93</v>
      </c>
      <c r="G233" s="267"/>
    </row>
    <row r="234" spans="3:7">
      <c r="C234" s="269">
        <v>46177</v>
      </c>
      <c r="D234" s="270" t="s">
        <v>93</v>
      </c>
      <c r="G234" s="267"/>
    </row>
    <row r="235" spans="3:7">
      <c r="C235" s="269">
        <v>46178</v>
      </c>
      <c r="D235" s="270" t="s">
        <v>93</v>
      </c>
      <c r="G235" s="267"/>
    </row>
    <row r="236" spans="3:7">
      <c r="C236" s="269">
        <v>46179</v>
      </c>
      <c r="D236" s="270" t="s">
        <v>93</v>
      </c>
      <c r="G236" s="267"/>
    </row>
    <row r="237" spans="3:7">
      <c r="C237" s="269">
        <v>46180</v>
      </c>
      <c r="D237" s="270" t="s">
        <v>93</v>
      </c>
      <c r="G237" s="267"/>
    </row>
    <row r="238" spans="3:7">
      <c r="C238" s="269">
        <v>46181</v>
      </c>
      <c r="D238" s="270" t="s">
        <v>93</v>
      </c>
      <c r="G238" s="267"/>
    </row>
    <row r="239" spans="3:7">
      <c r="C239" s="269">
        <v>46182</v>
      </c>
      <c r="D239" s="270" t="s">
        <v>93</v>
      </c>
      <c r="G239" s="267"/>
    </row>
    <row r="240" spans="3:7">
      <c r="C240" s="269">
        <v>46183</v>
      </c>
      <c r="D240" s="270" t="s">
        <v>93</v>
      </c>
      <c r="G240" s="267"/>
    </row>
    <row r="241" spans="3:7">
      <c r="C241" s="269">
        <v>46184</v>
      </c>
      <c r="D241" s="270" t="s">
        <v>93</v>
      </c>
      <c r="G241" s="267"/>
    </row>
    <row r="242" spans="3:7">
      <c r="C242" s="269">
        <v>46185</v>
      </c>
      <c r="D242" s="270" t="s">
        <v>93</v>
      </c>
      <c r="G242" s="267"/>
    </row>
    <row r="243" spans="3:7">
      <c r="C243" s="269">
        <v>46186</v>
      </c>
      <c r="D243" s="270" t="s">
        <v>93</v>
      </c>
      <c r="G243" s="267"/>
    </row>
    <row r="244" spans="3:7">
      <c r="C244" s="269">
        <v>46187</v>
      </c>
      <c r="D244" s="270" t="s">
        <v>93</v>
      </c>
      <c r="G244" s="267"/>
    </row>
    <row r="245" spans="3:7">
      <c r="C245" s="269">
        <v>46188</v>
      </c>
      <c r="D245" s="270" t="s">
        <v>93</v>
      </c>
      <c r="G245" s="267"/>
    </row>
    <row r="246" spans="3:7">
      <c r="C246" s="269">
        <v>46189</v>
      </c>
      <c r="D246" s="270" t="s">
        <v>93</v>
      </c>
      <c r="G246" s="267"/>
    </row>
    <row r="247" spans="3:7">
      <c r="C247" s="269">
        <v>46190</v>
      </c>
      <c r="D247" s="270" t="s">
        <v>93</v>
      </c>
      <c r="G247" s="267"/>
    </row>
    <row r="248" spans="3:7">
      <c r="C248" s="269">
        <v>46191</v>
      </c>
      <c r="D248" s="270" t="s">
        <v>93</v>
      </c>
      <c r="G248" s="267"/>
    </row>
    <row r="249" spans="3:7">
      <c r="C249" s="269">
        <v>46192</v>
      </c>
      <c r="D249" s="270" t="s">
        <v>93</v>
      </c>
      <c r="G249" s="267"/>
    </row>
    <row r="250" spans="3:7">
      <c r="C250" s="269">
        <v>46193</v>
      </c>
      <c r="D250" s="270" t="s">
        <v>93</v>
      </c>
      <c r="G250" s="267"/>
    </row>
    <row r="251" spans="3:7">
      <c r="C251" s="269">
        <v>46194</v>
      </c>
      <c r="D251" s="270" t="s">
        <v>93</v>
      </c>
      <c r="G251" s="267"/>
    </row>
    <row r="252" spans="3:7">
      <c r="C252" s="269">
        <v>46195</v>
      </c>
      <c r="D252" s="270" t="s">
        <v>93</v>
      </c>
      <c r="G252" s="267"/>
    </row>
    <row r="253" spans="3:7">
      <c r="C253" s="269">
        <v>46196</v>
      </c>
      <c r="D253" s="270" t="s">
        <v>93</v>
      </c>
      <c r="G253" s="267"/>
    </row>
    <row r="254" spans="3:7">
      <c r="C254" s="269">
        <v>46197</v>
      </c>
      <c r="D254" s="270" t="s">
        <v>93</v>
      </c>
      <c r="G254" s="267"/>
    </row>
    <row r="255" spans="3:7">
      <c r="C255" s="269">
        <v>46198</v>
      </c>
      <c r="D255" s="270" t="s">
        <v>93</v>
      </c>
      <c r="G255" s="267"/>
    </row>
    <row r="256" spans="3:7">
      <c r="C256" s="269">
        <v>46199</v>
      </c>
      <c r="D256" s="270" t="s">
        <v>93</v>
      </c>
      <c r="G256" s="267"/>
    </row>
    <row r="257" spans="3:7">
      <c r="C257" s="269">
        <v>46200</v>
      </c>
      <c r="D257" s="270" t="s">
        <v>93</v>
      </c>
      <c r="G257" s="267"/>
    </row>
    <row r="258" spans="3:7">
      <c r="C258" s="269">
        <v>46201</v>
      </c>
      <c r="D258" s="270" t="s">
        <v>93</v>
      </c>
      <c r="G258" s="267"/>
    </row>
    <row r="259" spans="3:7">
      <c r="C259" s="269">
        <v>46202</v>
      </c>
      <c r="D259" s="270" t="s">
        <v>93</v>
      </c>
      <c r="G259" s="267"/>
    </row>
    <row r="260" spans="3:7">
      <c r="C260" s="269">
        <v>46203</v>
      </c>
      <c r="D260" s="270" t="s">
        <v>94</v>
      </c>
      <c r="G260" s="267"/>
    </row>
    <row r="261" spans="3:7">
      <c r="C261" s="269">
        <v>46204</v>
      </c>
      <c r="D261" s="270" t="s">
        <v>94</v>
      </c>
      <c r="G261" s="267"/>
    </row>
    <row r="262" spans="3:7">
      <c r="C262" s="269">
        <v>46205</v>
      </c>
      <c r="D262" s="270" t="s">
        <v>94</v>
      </c>
      <c r="G262" s="267"/>
    </row>
    <row r="263" spans="3:7">
      <c r="C263" s="269">
        <v>46206</v>
      </c>
      <c r="D263" s="270" t="s">
        <v>94</v>
      </c>
      <c r="G263" s="267"/>
    </row>
    <row r="264" spans="3:7">
      <c r="C264" s="269">
        <v>46207</v>
      </c>
      <c r="D264" s="270" t="s">
        <v>94</v>
      </c>
      <c r="G264" s="267"/>
    </row>
    <row r="265" spans="3:7">
      <c r="C265" s="269">
        <v>46208</v>
      </c>
      <c r="D265" s="270" t="s">
        <v>94</v>
      </c>
      <c r="G265" s="267"/>
    </row>
    <row r="266" spans="3:7">
      <c r="C266" s="269">
        <v>46209</v>
      </c>
      <c r="D266" s="270" t="s">
        <v>94</v>
      </c>
      <c r="G266" s="267"/>
    </row>
    <row r="267" spans="3:7">
      <c r="C267" s="269">
        <v>46210</v>
      </c>
      <c r="D267" s="270" t="s">
        <v>94</v>
      </c>
      <c r="G267" s="267"/>
    </row>
    <row r="268" spans="3:7">
      <c r="C268" s="269">
        <v>46211</v>
      </c>
      <c r="D268" s="270" t="s">
        <v>94</v>
      </c>
      <c r="G268" s="267"/>
    </row>
    <row r="269" spans="3:7">
      <c r="C269" s="269">
        <v>46212</v>
      </c>
      <c r="D269" s="270" t="s">
        <v>94</v>
      </c>
      <c r="G269" s="267"/>
    </row>
    <row r="270" spans="3:7">
      <c r="C270" s="269">
        <v>46213</v>
      </c>
      <c r="D270" s="270" t="s">
        <v>94</v>
      </c>
      <c r="G270" s="267"/>
    </row>
    <row r="271" spans="3:7">
      <c r="C271" s="269">
        <v>46214</v>
      </c>
      <c r="D271" s="270" t="s">
        <v>94</v>
      </c>
      <c r="G271" s="267"/>
    </row>
    <row r="272" spans="3:7">
      <c r="C272" s="269">
        <v>46215</v>
      </c>
      <c r="D272" s="270" t="s">
        <v>94</v>
      </c>
      <c r="G272" s="267"/>
    </row>
    <row r="273" spans="3:7">
      <c r="C273" s="269">
        <v>46216</v>
      </c>
      <c r="D273" s="270" t="s">
        <v>94</v>
      </c>
      <c r="G273" s="267"/>
    </row>
    <row r="274" spans="3:7">
      <c r="C274" s="269">
        <v>46217</v>
      </c>
      <c r="D274" s="270" t="s">
        <v>94</v>
      </c>
      <c r="G274" s="267"/>
    </row>
    <row r="275" spans="3:7">
      <c r="C275" s="269">
        <v>46218</v>
      </c>
      <c r="D275" s="270" t="s">
        <v>94</v>
      </c>
      <c r="G275" s="267"/>
    </row>
    <row r="276" spans="3:7">
      <c r="C276" s="269">
        <v>46219</v>
      </c>
      <c r="D276" s="270" t="s">
        <v>94</v>
      </c>
      <c r="G276" s="267"/>
    </row>
    <row r="277" spans="3:7">
      <c r="C277" s="269">
        <v>46220</v>
      </c>
      <c r="D277" s="270" t="s">
        <v>94</v>
      </c>
      <c r="G277" s="267"/>
    </row>
    <row r="278" spans="3:7">
      <c r="C278" s="269">
        <v>46221</v>
      </c>
      <c r="D278" s="270" t="s">
        <v>94</v>
      </c>
      <c r="G278" s="267"/>
    </row>
    <row r="279" spans="3:7">
      <c r="C279" s="269">
        <v>46222</v>
      </c>
      <c r="D279" s="270" t="s">
        <v>94</v>
      </c>
      <c r="G279" s="267"/>
    </row>
    <row r="280" spans="3:7">
      <c r="C280" s="269">
        <v>46223</v>
      </c>
      <c r="D280" s="270" t="s">
        <v>94</v>
      </c>
      <c r="G280" s="267"/>
    </row>
    <row r="281" spans="3:7">
      <c r="C281" s="269">
        <v>46224</v>
      </c>
      <c r="D281" s="270" t="s">
        <v>94</v>
      </c>
      <c r="G281" s="267"/>
    </row>
    <row r="282" spans="3:7">
      <c r="C282" s="269">
        <v>46225</v>
      </c>
      <c r="D282" s="270" t="s">
        <v>94</v>
      </c>
      <c r="G282" s="267"/>
    </row>
    <row r="283" spans="3:7">
      <c r="C283" s="269">
        <v>46226</v>
      </c>
      <c r="D283" s="270" t="s">
        <v>94</v>
      </c>
      <c r="G283" s="267"/>
    </row>
    <row r="284" spans="3:7">
      <c r="C284" s="269">
        <v>46227</v>
      </c>
      <c r="D284" s="270" t="s">
        <v>94</v>
      </c>
      <c r="G284" s="267"/>
    </row>
    <row r="285" spans="3:7">
      <c r="C285" s="269">
        <v>46228</v>
      </c>
      <c r="D285" s="270" t="s">
        <v>94</v>
      </c>
      <c r="G285" s="267"/>
    </row>
    <row r="286" spans="3:7">
      <c r="C286" s="269">
        <v>46229</v>
      </c>
      <c r="D286" s="270" t="s">
        <v>94</v>
      </c>
      <c r="G286" s="267"/>
    </row>
    <row r="287" spans="3:7">
      <c r="C287" s="269">
        <v>46230</v>
      </c>
      <c r="D287" s="270" t="s">
        <v>94</v>
      </c>
      <c r="G287" s="267"/>
    </row>
    <row r="288" spans="3:7">
      <c r="C288" s="269">
        <v>46231</v>
      </c>
      <c r="D288" s="270" t="s">
        <v>94</v>
      </c>
      <c r="G288" s="267"/>
    </row>
    <row r="289" spans="3:7">
      <c r="C289" s="269">
        <v>46232</v>
      </c>
      <c r="D289" s="270" t="s">
        <v>94</v>
      </c>
      <c r="G289" s="267"/>
    </row>
    <row r="290" spans="3:7">
      <c r="C290" s="269">
        <v>46233</v>
      </c>
      <c r="D290" s="270" t="s">
        <v>94</v>
      </c>
      <c r="G290" s="267"/>
    </row>
    <row r="291" spans="3:7">
      <c r="C291" s="269">
        <v>46234</v>
      </c>
      <c r="D291" s="270" t="s">
        <v>95</v>
      </c>
      <c r="G291" s="267"/>
    </row>
    <row r="292" spans="3:7">
      <c r="C292" s="269">
        <v>46235</v>
      </c>
      <c r="D292" s="270" t="s">
        <v>95</v>
      </c>
      <c r="G292" s="267"/>
    </row>
    <row r="293" spans="3:7">
      <c r="C293" s="269">
        <v>46236</v>
      </c>
      <c r="D293" s="270" t="s">
        <v>95</v>
      </c>
      <c r="G293" s="267"/>
    </row>
    <row r="294" spans="3:7">
      <c r="C294" s="269">
        <v>46237</v>
      </c>
      <c r="D294" s="270" t="s">
        <v>95</v>
      </c>
      <c r="G294" s="267"/>
    </row>
    <row r="295" spans="3:7">
      <c r="C295" s="269">
        <v>46238</v>
      </c>
      <c r="D295" s="270" t="s">
        <v>95</v>
      </c>
      <c r="G295" s="267"/>
    </row>
    <row r="296" spans="3:7">
      <c r="C296" s="269">
        <v>46239</v>
      </c>
      <c r="D296" s="270" t="s">
        <v>95</v>
      </c>
      <c r="G296" s="267"/>
    </row>
    <row r="297" spans="3:7">
      <c r="C297" s="269">
        <v>46240</v>
      </c>
      <c r="D297" s="270" t="s">
        <v>95</v>
      </c>
      <c r="G297" s="267"/>
    </row>
    <row r="298" spans="3:7">
      <c r="C298" s="269">
        <v>46241</v>
      </c>
      <c r="D298" s="270" t="s">
        <v>95</v>
      </c>
      <c r="G298" s="267"/>
    </row>
    <row r="299" spans="3:7">
      <c r="C299" s="269">
        <v>46242</v>
      </c>
      <c r="D299" s="270" t="s">
        <v>95</v>
      </c>
      <c r="G299" s="267"/>
    </row>
    <row r="300" spans="3:7">
      <c r="C300" s="269">
        <v>46243</v>
      </c>
      <c r="D300" s="270" t="s">
        <v>95</v>
      </c>
      <c r="G300" s="267"/>
    </row>
    <row r="301" spans="3:7">
      <c r="C301" s="269">
        <v>46244</v>
      </c>
      <c r="D301" s="270" t="s">
        <v>95</v>
      </c>
      <c r="G301" s="267"/>
    </row>
    <row r="302" spans="3:7">
      <c r="C302" s="269">
        <v>46245</v>
      </c>
      <c r="D302" s="270" t="s">
        <v>95</v>
      </c>
      <c r="G302" s="267"/>
    </row>
    <row r="303" spans="3:7">
      <c r="C303" s="269">
        <v>46246</v>
      </c>
      <c r="D303" s="270" t="s">
        <v>95</v>
      </c>
      <c r="G303" s="267"/>
    </row>
    <row r="304" spans="3:7">
      <c r="C304" s="269">
        <v>46247</v>
      </c>
      <c r="D304" s="270" t="s">
        <v>95</v>
      </c>
      <c r="G304" s="267"/>
    </row>
    <row r="305" spans="3:7">
      <c r="C305" s="269">
        <v>46248</v>
      </c>
      <c r="D305" s="270" t="s">
        <v>95</v>
      </c>
      <c r="G305" s="267"/>
    </row>
    <row r="306" spans="3:7">
      <c r="C306" s="269">
        <v>46249</v>
      </c>
      <c r="D306" s="270" t="s">
        <v>95</v>
      </c>
      <c r="G306" s="267"/>
    </row>
    <row r="307" spans="3:7">
      <c r="C307" s="269">
        <v>46250</v>
      </c>
      <c r="D307" s="270" t="s">
        <v>95</v>
      </c>
      <c r="G307" s="267"/>
    </row>
    <row r="308" spans="3:7">
      <c r="C308" s="269">
        <v>46251</v>
      </c>
      <c r="D308" s="270" t="s">
        <v>95</v>
      </c>
      <c r="G308" s="267"/>
    </row>
    <row r="309" spans="3:7">
      <c r="C309" s="269">
        <v>46252</v>
      </c>
      <c r="D309" s="270" t="s">
        <v>95</v>
      </c>
      <c r="G309" s="267"/>
    </row>
    <row r="310" spans="3:7">
      <c r="C310" s="269">
        <v>46253</v>
      </c>
      <c r="D310" s="270" t="s">
        <v>95</v>
      </c>
      <c r="G310" s="267"/>
    </row>
    <row r="311" spans="3:7">
      <c r="C311" s="269">
        <v>46254</v>
      </c>
      <c r="D311" s="270" t="s">
        <v>95</v>
      </c>
      <c r="G311" s="267"/>
    </row>
    <row r="312" spans="3:7">
      <c r="C312" s="269">
        <v>46255</v>
      </c>
      <c r="D312" s="270" t="s">
        <v>95</v>
      </c>
      <c r="G312" s="267"/>
    </row>
    <row r="313" spans="3:7">
      <c r="C313" s="269">
        <v>46256</v>
      </c>
      <c r="D313" s="270" t="s">
        <v>95</v>
      </c>
      <c r="G313" s="267"/>
    </row>
    <row r="314" spans="3:7">
      <c r="C314" s="269">
        <v>46257</v>
      </c>
      <c r="D314" s="270" t="s">
        <v>95</v>
      </c>
      <c r="G314" s="267"/>
    </row>
    <row r="315" spans="3:7">
      <c r="C315" s="269">
        <v>46258</v>
      </c>
      <c r="D315" s="270" t="s">
        <v>95</v>
      </c>
      <c r="G315" s="267"/>
    </row>
    <row r="316" spans="3:7">
      <c r="C316" s="269">
        <v>46259</v>
      </c>
      <c r="D316" s="270" t="s">
        <v>95</v>
      </c>
      <c r="G316" s="267"/>
    </row>
    <row r="317" spans="3:7">
      <c r="C317" s="269">
        <v>46260</v>
      </c>
      <c r="D317" s="270" t="s">
        <v>95</v>
      </c>
      <c r="G317" s="267"/>
    </row>
    <row r="318" spans="3:7">
      <c r="C318" s="269">
        <v>46261</v>
      </c>
      <c r="D318" s="270" t="s">
        <v>95</v>
      </c>
      <c r="G318" s="267"/>
    </row>
    <row r="319" spans="3:7">
      <c r="C319" s="269">
        <v>46262</v>
      </c>
      <c r="D319" s="270" t="s">
        <v>95</v>
      </c>
      <c r="G319" s="267"/>
    </row>
    <row r="320" spans="3:7">
      <c r="C320" s="269">
        <v>46263</v>
      </c>
      <c r="D320" s="270" t="s">
        <v>95</v>
      </c>
      <c r="G320" s="267"/>
    </row>
    <row r="321" spans="3:7">
      <c r="C321" s="269">
        <v>46264</v>
      </c>
      <c r="D321" s="270" t="s">
        <v>95</v>
      </c>
      <c r="G321" s="267"/>
    </row>
    <row r="322" spans="3:7">
      <c r="C322" s="269">
        <v>46265</v>
      </c>
      <c r="D322" s="270" t="s">
        <v>96</v>
      </c>
      <c r="G322" s="267"/>
    </row>
    <row r="323" spans="3:7">
      <c r="C323" s="269">
        <v>46266</v>
      </c>
      <c r="D323" s="270" t="s">
        <v>96</v>
      </c>
      <c r="G323" s="267"/>
    </row>
    <row r="324" spans="3:7">
      <c r="C324" s="269">
        <v>46267</v>
      </c>
      <c r="D324" s="270" t="s">
        <v>96</v>
      </c>
      <c r="G324" s="267"/>
    </row>
    <row r="325" spans="3:7">
      <c r="C325" s="269">
        <v>46268</v>
      </c>
      <c r="D325" s="270" t="s">
        <v>96</v>
      </c>
      <c r="G325" s="267"/>
    </row>
    <row r="326" spans="3:7">
      <c r="C326" s="269">
        <v>46269</v>
      </c>
      <c r="D326" s="270" t="s">
        <v>96</v>
      </c>
      <c r="G326" s="267"/>
    </row>
    <row r="327" spans="3:7">
      <c r="C327" s="269">
        <v>46270</v>
      </c>
      <c r="D327" s="270" t="s">
        <v>96</v>
      </c>
      <c r="G327" s="267"/>
    </row>
    <row r="328" spans="3:7">
      <c r="C328" s="269">
        <v>46271</v>
      </c>
      <c r="D328" s="270" t="s">
        <v>96</v>
      </c>
      <c r="G328" s="267"/>
    </row>
    <row r="329" spans="3:7">
      <c r="C329" s="269">
        <v>46272</v>
      </c>
      <c r="D329" s="270" t="s">
        <v>96</v>
      </c>
      <c r="G329" s="267"/>
    </row>
    <row r="330" spans="3:7">
      <c r="C330" s="269">
        <v>46273</v>
      </c>
      <c r="D330" s="270" t="s">
        <v>96</v>
      </c>
      <c r="G330" s="267"/>
    </row>
    <row r="331" spans="3:7">
      <c r="C331" s="269">
        <v>46274</v>
      </c>
      <c r="D331" s="270" t="s">
        <v>96</v>
      </c>
      <c r="G331" s="267"/>
    </row>
    <row r="332" spans="3:7">
      <c r="C332" s="269">
        <v>46275</v>
      </c>
      <c r="D332" s="270" t="s">
        <v>96</v>
      </c>
      <c r="G332" s="267"/>
    </row>
    <row r="333" spans="3:7">
      <c r="C333" s="269">
        <v>46276</v>
      </c>
      <c r="D333" s="270" t="s">
        <v>96</v>
      </c>
      <c r="G333" s="267"/>
    </row>
    <row r="334" spans="3:7">
      <c r="C334" s="269">
        <v>46277</v>
      </c>
      <c r="D334" s="270" t="s">
        <v>96</v>
      </c>
      <c r="G334" s="267"/>
    </row>
    <row r="335" spans="3:7">
      <c r="C335" s="269">
        <v>46278</v>
      </c>
      <c r="D335" s="270" t="s">
        <v>96</v>
      </c>
      <c r="G335" s="267"/>
    </row>
    <row r="336" spans="3:7">
      <c r="C336" s="269">
        <v>46279</v>
      </c>
      <c r="D336" s="270" t="s">
        <v>96</v>
      </c>
      <c r="G336" s="267"/>
    </row>
    <row r="337" spans="3:7">
      <c r="C337" s="269">
        <v>46280</v>
      </c>
      <c r="D337" s="270" t="s">
        <v>96</v>
      </c>
      <c r="G337" s="267"/>
    </row>
    <row r="338" spans="3:7">
      <c r="C338" s="269">
        <v>46281</v>
      </c>
      <c r="D338" s="270" t="s">
        <v>96</v>
      </c>
      <c r="G338" s="267"/>
    </row>
    <row r="339" spans="3:7">
      <c r="C339" s="269">
        <v>46282</v>
      </c>
      <c r="D339" s="270" t="s">
        <v>96</v>
      </c>
      <c r="G339" s="267"/>
    </row>
    <row r="340" spans="3:7">
      <c r="C340" s="269">
        <v>46283</v>
      </c>
      <c r="D340" s="270" t="s">
        <v>96</v>
      </c>
      <c r="G340" s="267"/>
    </row>
    <row r="341" spans="3:7">
      <c r="C341" s="269">
        <v>46284</v>
      </c>
      <c r="D341" s="270" t="s">
        <v>96</v>
      </c>
      <c r="G341" s="267"/>
    </row>
    <row r="342" spans="3:7">
      <c r="C342" s="269">
        <v>46285</v>
      </c>
      <c r="D342" s="270" t="s">
        <v>96</v>
      </c>
      <c r="G342" s="267"/>
    </row>
    <row r="343" spans="3:7">
      <c r="C343" s="269">
        <v>46286</v>
      </c>
      <c r="D343" s="270" t="s">
        <v>96</v>
      </c>
      <c r="G343" s="267"/>
    </row>
    <row r="344" spans="3:7">
      <c r="C344" s="269">
        <v>46287</v>
      </c>
      <c r="D344" s="270" t="s">
        <v>96</v>
      </c>
      <c r="G344" s="267"/>
    </row>
    <row r="345" spans="3:7">
      <c r="C345" s="269">
        <v>46288</v>
      </c>
      <c r="D345" s="270" t="s">
        <v>96</v>
      </c>
      <c r="G345" s="267"/>
    </row>
    <row r="346" spans="3:7">
      <c r="C346" s="269">
        <v>46289</v>
      </c>
      <c r="D346" s="270" t="s">
        <v>96</v>
      </c>
      <c r="G346" s="267"/>
    </row>
    <row r="347" spans="3:7">
      <c r="C347" s="269">
        <v>46290</v>
      </c>
      <c r="D347" s="270" t="s">
        <v>96</v>
      </c>
      <c r="G347" s="267"/>
    </row>
    <row r="348" spans="3:7">
      <c r="C348" s="269">
        <v>46291</v>
      </c>
      <c r="D348" s="270" t="s">
        <v>96</v>
      </c>
      <c r="G348" s="267"/>
    </row>
    <row r="349" spans="3:7">
      <c r="C349" s="269">
        <v>46292</v>
      </c>
      <c r="D349" s="270" t="s">
        <v>96</v>
      </c>
      <c r="G349" s="267"/>
    </row>
    <row r="350" spans="3:7">
      <c r="C350" s="269">
        <v>46293</v>
      </c>
      <c r="D350" s="270" t="s">
        <v>96</v>
      </c>
      <c r="G350" s="267"/>
    </row>
    <row r="351" spans="3:7">
      <c r="C351" s="269">
        <v>46294</v>
      </c>
      <c r="D351" s="270" t="s">
        <v>96</v>
      </c>
      <c r="G351" s="267"/>
    </row>
    <row r="352" spans="3:7">
      <c r="C352" s="269">
        <v>46295</v>
      </c>
      <c r="D352" s="270" t="s">
        <v>97</v>
      </c>
      <c r="G352" s="267"/>
    </row>
    <row r="353" spans="3:7">
      <c r="C353" s="269">
        <v>46296</v>
      </c>
      <c r="D353" s="270" t="s">
        <v>97</v>
      </c>
      <c r="G353" s="267"/>
    </row>
    <row r="354" spans="3:7">
      <c r="C354" s="269">
        <v>46297</v>
      </c>
      <c r="D354" s="270" t="s">
        <v>97</v>
      </c>
      <c r="G354" s="267"/>
    </row>
    <row r="355" spans="3:7">
      <c r="C355" s="269">
        <v>46298</v>
      </c>
      <c r="D355" s="270" t="s">
        <v>97</v>
      </c>
      <c r="G355" s="267"/>
    </row>
    <row r="356" spans="3:7">
      <c r="C356" s="269">
        <v>46299</v>
      </c>
      <c r="D356" s="270" t="s">
        <v>97</v>
      </c>
      <c r="G356" s="267"/>
    </row>
    <row r="357" spans="3:7">
      <c r="C357" s="269">
        <v>46300</v>
      </c>
      <c r="D357" s="270" t="s">
        <v>97</v>
      </c>
      <c r="G357" s="267"/>
    </row>
    <row r="358" spans="3:7">
      <c r="C358" s="269">
        <v>46301</v>
      </c>
      <c r="D358" s="270" t="s">
        <v>97</v>
      </c>
      <c r="G358" s="267"/>
    </row>
    <row r="359" spans="3:7">
      <c r="C359" s="269">
        <v>46302</v>
      </c>
      <c r="D359" s="270" t="s">
        <v>97</v>
      </c>
      <c r="G359" s="267"/>
    </row>
    <row r="360" spans="3:7">
      <c r="C360" s="269">
        <v>46303</v>
      </c>
      <c r="D360" s="270" t="s">
        <v>97</v>
      </c>
      <c r="G360" s="267"/>
    </row>
    <row r="361" spans="3:7">
      <c r="C361" s="269">
        <v>46304</v>
      </c>
      <c r="D361" s="270" t="s">
        <v>97</v>
      </c>
      <c r="G361" s="267"/>
    </row>
    <row r="362" spans="3:7">
      <c r="C362" s="269">
        <v>46305</v>
      </c>
      <c r="D362" s="270" t="s">
        <v>97</v>
      </c>
      <c r="G362" s="267"/>
    </row>
    <row r="363" spans="3:7">
      <c r="C363" s="269">
        <v>46306</v>
      </c>
      <c r="D363" s="270" t="s">
        <v>97</v>
      </c>
      <c r="G363" s="267"/>
    </row>
    <row r="364" spans="3:7">
      <c r="C364" s="269">
        <v>46307</v>
      </c>
      <c r="D364" s="270" t="s">
        <v>97</v>
      </c>
      <c r="G364" s="267"/>
    </row>
    <row r="365" spans="3:7">
      <c r="C365" s="269">
        <v>46308</v>
      </c>
      <c r="D365" s="270" t="s">
        <v>97</v>
      </c>
      <c r="G365" s="267"/>
    </row>
    <row r="366" spans="3:7">
      <c r="C366" s="269">
        <v>46309</v>
      </c>
      <c r="D366" s="270" t="s">
        <v>97</v>
      </c>
      <c r="G366" s="267"/>
    </row>
    <row r="367" spans="3:7">
      <c r="C367" s="269">
        <v>46310</v>
      </c>
      <c r="D367" s="270" t="s">
        <v>97</v>
      </c>
      <c r="G367" s="267"/>
    </row>
    <row r="368" spans="3:7">
      <c r="C368" s="269">
        <v>46311</v>
      </c>
      <c r="D368" s="270" t="s">
        <v>97</v>
      </c>
      <c r="G368" s="267"/>
    </row>
    <row r="369" spans="3:7">
      <c r="C369" s="269">
        <v>46312</v>
      </c>
      <c r="D369" s="270" t="s">
        <v>97</v>
      </c>
      <c r="G369" s="267"/>
    </row>
    <row r="370" spans="3:7">
      <c r="C370" s="269">
        <v>46313</v>
      </c>
      <c r="D370" s="270" t="s">
        <v>97</v>
      </c>
      <c r="G370" s="267"/>
    </row>
    <row r="371" spans="3:7">
      <c r="C371" s="269">
        <v>46314</v>
      </c>
      <c r="D371" s="270" t="s">
        <v>97</v>
      </c>
      <c r="G371" s="267"/>
    </row>
    <row r="372" spans="3:7">
      <c r="C372" s="269">
        <v>46315</v>
      </c>
      <c r="D372" s="270" t="s">
        <v>97</v>
      </c>
      <c r="G372" s="267"/>
    </row>
    <row r="373" spans="3:7">
      <c r="C373" s="269">
        <v>46316</v>
      </c>
      <c r="D373" s="270" t="s">
        <v>97</v>
      </c>
      <c r="G373" s="267"/>
    </row>
    <row r="374" spans="3:7">
      <c r="C374" s="269">
        <v>46317</v>
      </c>
      <c r="D374" s="270" t="s">
        <v>97</v>
      </c>
      <c r="G374" s="267"/>
    </row>
    <row r="375" spans="3:7">
      <c r="C375" s="269">
        <v>46318</v>
      </c>
      <c r="D375" s="270" t="s">
        <v>97</v>
      </c>
      <c r="G375" s="267"/>
    </row>
    <row r="376" spans="3:7">
      <c r="C376" s="269">
        <v>46319</v>
      </c>
      <c r="D376" s="270" t="s">
        <v>97</v>
      </c>
      <c r="G376" s="267"/>
    </row>
    <row r="377" spans="3:7">
      <c r="C377" s="269">
        <v>46320</v>
      </c>
      <c r="D377" s="270" t="s">
        <v>97</v>
      </c>
      <c r="G377" s="267"/>
    </row>
    <row r="378" spans="3:7">
      <c r="C378" s="269">
        <v>46321</v>
      </c>
      <c r="D378" s="270" t="s">
        <v>97</v>
      </c>
      <c r="G378" s="267"/>
    </row>
    <row r="379" spans="3:7">
      <c r="C379" s="269">
        <v>46322</v>
      </c>
      <c r="D379" s="270" t="s">
        <v>97</v>
      </c>
      <c r="G379" s="267"/>
    </row>
    <row r="380" spans="3:7">
      <c r="C380" s="269">
        <v>46323</v>
      </c>
      <c r="D380" s="270" t="s">
        <v>97</v>
      </c>
      <c r="G380" s="267"/>
    </row>
    <row r="381" spans="3:7">
      <c r="C381" s="269">
        <v>46324</v>
      </c>
      <c r="D381" s="270" t="s">
        <v>97</v>
      </c>
      <c r="G381" s="267"/>
    </row>
    <row r="382" spans="3:7">
      <c r="C382" s="269">
        <v>46325</v>
      </c>
      <c r="D382" s="270" t="s">
        <v>98</v>
      </c>
      <c r="G382" s="267"/>
    </row>
    <row r="383" spans="3:7">
      <c r="C383" s="269">
        <v>46326</v>
      </c>
      <c r="D383" s="270" t="s">
        <v>98</v>
      </c>
      <c r="G383" s="267"/>
    </row>
    <row r="384" spans="3:7">
      <c r="C384" s="269">
        <v>46327</v>
      </c>
      <c r="D384" s="270" t="s">
        <v>98</v>
      </c>
      <c r="G384" s="267"/>
    </row>
    <row r="385" spans="3:7">
      <c r="C385" s="269">
        <v>46328</v>
      </c>
      <c r="D385" s="270" t="s">
        <v>98</v>
      </c>
      <c r="G385" s="267"/>
    </row>
    <row r="386" spans="3:7">
      <c r="C386" s="269">
        <v>46329</v>
      </c>
      <c r="D386" s="270" t="s">
        <v>98</v>
      </c>
      <c r="G386" s="267"/>
    </row>
    <row r="387" spans="3:7">
      <c r="C387" s="269">
        <v>46330</v>
      </c>
      <c r="D387" s="270" t="s">
        <v>98</v>
      </c>
      <c r="G387" s="267"/>
    </row>
    <row r="388" spans="3:7">
      <c r="C388" s="269">
        <v>46331</v>
      </c>
      <c r="D388" s="270" t="s">
        <v>98</v>
      </c>
      <c r="G388" s="267"/>
    </row>
    <row r="389" spans="3:7">
      <c r="C389" s="269">
        <v>46332</v>
      </c>
      <c r="D389" s="270" t="s">
        <v>98</v>
      </c>
      <c r="G389" s="267"/>
    </row>
    <row r="390" spans="3:7">
      <c r="C390" s="269">
        <v>46333</v>
      </c>
      <c r="D390" s="270" t="s">
        <v>98</v>
      </c>
      <c r="G390" s="267"/>
    </row>
    <row r="391" spans="3:7">
      <c r="C391" s="269">
        <v>46334</v>
      </c>
      <c r="D391" s="270" t="s">
        <v>98</v>
      </c>
      <c r="G391" s="267"/>
    </row>
    <row r="392" spans="3:7">
      <c r="C392" s="269">
        <v>46335</v>
      </c>
      <c r="D392" s="270" t="s">
        <v>98</v>
      </c>
      <c r="G392" s="267"/>
    </row>
    <row r="393" spans="3:7">
      <c r="C393" s="269">
        <v>46336</v>
      </c>
      <c r="D393" s="270" t="s">
        <v>98</v>
      </c>
      <c r="G393" s="267"/>
    </row>
    <row r="394" spans="3:7">
      <c r="C394" s="269">
        <v>46337</v>
      </c>
      <c r="D394" s="270" t="s">
        <v>98</v>
      </c>
      <c r="G394" s="267"/>
    </row>
    <row r="395" spans="3:7">
      <c r="C395" s="269">
        <v>46338</v>
      </c>
      <c r="D395" s="270" t="s">
        <v>98</v>
      </c>
      <c r="G395" s="267"/>
    </row>
    <row r="396" spans="3:7">
      <c r="C396" s="269">
        <v>46339</v>
      </c>
      <c r="D396" s="270" t="s">
        <v>98</v>
      </c>
      <c r="G396" s="267"/>
    </row>
    <row r="397" spans="3:7">
      <c r="C397" s="269">
        <v>46340</v>
      </c>
      <c r="D397" s="270" t="s">
        <v>98</v>
      </c>
      <c r="G397" s="267"/>
    </row>
    <row r="398" spans="3:7">
      <c r="C398" s="269">
        <v>46341</v>
      </c>
      <c r="D398" s="270" t="s">
        <v>98</v>
      </c>
      <c r="G398" s="267"/>
    </row>
    <row r="399" spans="3:7">
      <c r="C399" s="269">
        <v>46342</v>
      </c>
      <c r="D399" s="270" t="s">
        <v>98</v>
      </c>
      <c r="G399" s="267"/>
    </row>
    <row r="400" spans="3:7">
      <c r="C400" s="269">
        <v>46343</v>
      </c>
      <c r="D400" s="270" t="s">
        <v>98</v>
      </c>
      <c r="G400" s="267"/>
    </row>
    <row r="401" spans="3:7">
      <c r="C401" s="269">
        <v>46344</v>
      </c>
      <c r="D401" s="270" t="s">
        <v>98</v>
      </c>
      <c r="G401" s="267"/>
    </row>
    <row r="402" spans="3:7">
      <c r="C402" s="269">
        <v>46345</v>
      </c>
      <c r="D402" s="270" t="s">
        <v>98</v>
      </c>
      <c r="G402" s="267"/>
    </row>
    <row r="403" spans="3:7">
      <c r="C403" s="269">
        <v>46346</v>
      </c>
      <c r="D403" s="270" t="s">
        <v>98</v>
      </c>
      <c r="G403" s="267"/>
    </row>
    <row r="404" spans="3:7">
      <c r="C404" s="269">
        <v>46347</v>
      </c>
      <c r="D404" s="270" t="s">
        <v>98</v>
      </c>
      <c r="G404" s="267"/>
    </row>
    <row r="405" spans="3:7">
      <c r="C405" s="269">
        <v>46348</v>
      </c>
      <c r="D405" s="270" t="s">
        <v>98</v>
      </c>
      <c r="G405" s="267"/>
    </row>
    <row r="406" spans="3:7">
      <c r="C406" s="269">
        <v>46349</v>
      </c>
      <c r="D406" s="270" t="s">
        <v>98</v>
      </c>
      <c r="G406" s="267"/>
    </row>
    <row r="407" spans="3:7">
      <c r="C407" s="269">
        <v>46350</v>
      </c>
      <c r="D407" s="270" t="s">
        <v>98</v>
      </c>
      <c r="G407" s="267"/>
    </row>
    <row r="408" spans="3:7">
      <c r="C408" s="269">
        <v>46351</v>
      </c>
      <c r="D408" s="270" t="s">
        <v>98</v>
      </c>
      <c r="G408" s="267"/>
    </row>
    <row r="409" spans="3:7">
      <c r="C409" s="269">
        <v>46352</v>
      </c>
      <c r="D409" s="270" t="s">
        <v>98</v>
      </c>
      <c r="G409" s="267"/>
    </row>
    <row r="410" spans="3:7">
      <c r="C410" s="269">
        <v>46353</v>
      </c>
      <c r="D410" s="270" t="s">
        <v>98</v>
      </c>
      <c r="G410" s="267"/>
    </row>
    <row r="411" spans="3:7">
      <c r="C411" s="269">
        <v>46354</v>
      </c>
      <c r="D411" s="270" t="s">
        <v>98</v>
      </c>
      <c r="G411" s="267"/>
    </row>
    <row r="412" spans="3:7">
      <c r="C412" s="269">
        <v>46355</v>
      </c>
      <c r="D412" s="270" t="s">
        <v>98</v>
      </c>
      <c r="G412" s="267"/>
    </row>
    <row r="413" spans="3:7">
      <c r="C413" s="269">
        <v>46356</v>
      </c>
      <c r="D413" s="270" t="s">
        <v>99</v>
      </c>
      <c r="G413" s="267"/>
    </row>
    <row r="414" spans="3:7">
      <c r="C414" s="269">
        <v>46357</v>
      </c>
      <c r="D414" s="270" t="s">
        <v>99</v>
      </c>
      <c r="G414" s="267"/>
    </row>
    <row r="415" spans="3:7">
      <c r="C415" s="269">
        <v>46358</v>
      </c>
      <c r="D415" s="270" t="s">
        <v>99</v>
      </c>
      <c r="G415" s="267"/>
    </row>
    <row r="416" spans="3:7">
      <c r="C416" s="269">
        <v>46359</v>
      </c>
      <c r="D416" s="270" t="s">
        <v>99</v>
      </c>
      <c r="G416" s="267"/>
    </row>
    <row r="417" spans="3:7">
      <c r="C417" s="269">
        <v>46360</v>
      </c>
      <c r="D417" s="270" t="s">
        <v>99</v>
      </c>
      <c r="G417" s="267"/>
    </row>
    <row r="418" spans="3:7">
      <c r="C418" s="269">
        <v>46361</v>
      </c>
      <c r="D418" s="270" t="s">
        <v>99</v>
      </c>
      <c r="G418" s="267"/>
    </row>
    <row r="419" spans="3:7">
      <c r="C419" s="269">
        <v>46362</v>
      </c>
      <c r="D419" s="270" t="s">
        <v>99</v>
      </c>
      <c r="G419" s="267"/>
    </row>
    <row r="420" spans="3:7">
      <c r="C420" s="269">
        <v>46363</v>
      </c>
      <c r="D420" s="270" t="s">
        <v>99</v>
      </c>
      <c r="G420" s="267"/>
    </row>
    <row r="421" spans="3:7">
      <c r="C421" s="269">
        <v>46364</v>
      </c>
      <c r="D421" s="270" t="s">
        <v>99</v>
      </c>
      <c r="G421" s="267"/>
    </row>
    <row r="422" spans="3:7">
      <c r="C422" s="269">
        <v>46365</v>
      </c>
      <c r="D422" s="270" t="s">
        <v>99</v>
      </c>
      <c r="G422" s="267"/>
    </row>
    <row r="423" spans="3:7">
      <c r="C423" s="269">
        <v>46366</v>
      </c>
      <c r="D423" s="270" t="s">
        <v>99</v>
      </c>
      <c r="G423" s="267"/>
    </row>
    <row r="424" spans="3:7">
      <c r="C424" s="269">
        <v>46367</v>
      </c>
      <c r="D424" s="270" t="s">
        <v>99</v>
      </c>
      <c r="G424" s="267"/>
    </row>
    <row r="425" spans="3:7">
      <c r="C425" s="269">
        <v>46368</v>
      </c>
      <c r="D425" s="270" t="s">
        <v>99</v>
      </c>
      <c r="G425" s="267"/>
    </row>
    <row r="426" spans="3:7">
      <c r="C426" s="269">
        <v>46369</v>
      </c>
      <c r="D426" s="270" t="s">
        <v>99</v>
      </c>
      <c r="G426" s="267"/>
    </row>
    <row r="427" spans="3:7">
      <c r="C427" s="269">
        <v>46370</v>
      </c>
      <c r="D427" s="270" t="s">
        <v>99</v>
      </c>
      <c r="G427" s="267"/>
    </row>
    <row r="428" spans="3:7">
      <c r="C428" s="269">
        <v>46371</v>
      </c>
      <c r="D428" s="270" t="s">
        <v>99</v>
      </c>
      <c r="G428" s="267"/>
    </row>
    <row r="429" spans="3:7">
      <c r="C429" s="269">
        <v>46372</v>
      </c>
      <c r="D429" s="270" t="s">
        <v>99</v>
      </c>
      <c r="G429" s="267"/>
    </row>
    <row r="430" spans="3:7">
      <c r="C430" s="269">
        <v>46373</v>
      </c>
      <c r="D430" s="270" t="s">
        <v>99</v>
      </c>
      <c r="G430" s="267"/>
    </row>
    <row r="431" spans="3:7">
      <c r="C431" s="269">
        <v>46374</v>
      </c>
      <c r="D431" s="270" t="s">
        <v>99</v>
      </c>
      <c r="G431" s="267"/>
    </row>
    <row r="432" spans="3:7">
      <c r="C432" s="269">
        <v>46375</v>
      </c>
      <c r="D432" s="270" t="s">
        <v>99</v>
      </c>
      <c r="G432" s="267"/>
    </row>
    <row r="433" spans="3:7">
      <c r="C433" s="269">
        <v>46376</v>
      </c>
      <c r="D433" s="270" t="s">
        <v>99</v>
      </c>
      <c r="G433" s="267"/>
    </row>
    <row r="434" spans="3:7">
      <c r="C434" s="269">
        <v>46377</v>
      </c>
      <c r="D434" s="270" t="s">
        <v>99</v>
      </c>
      <c r="G434" s="267"/>
    </row>
    <row r="435" spans="3:7">
      <c r="C435" s="269">
        <v>46378</v>
      </c>
      <c r="D435" s="270" t="s">
        <v>99</v>
      </c>
      <c r="G435" s="267"/>
    </row>
    <row r="436" spans="3:7">
      <c r="C436" s="269">
        <v>46379</v>
      </c>
      <c r="D436" s="270" t="s">
        <v>99</v>
      </c>
      <c r="G436" s="267"/>
    </row>
    <row r="437" spans="3:7">
      <c r="C437" s="269">
        <v>46380</v>
      </c>
      <c r="D437" s="270" t="s">
        <v>99</v>
      </c>
      <c r="G437" s="267"/>
    </row>
    <row r="438" spans="3:7">
      <c r="C438" s="269">
        <v>46381</v>
      </c>
      <c r="D438" s="270" t="s">
        <v>99</v>
      </c>
      <c r="G438" s="267"/>
    </row>
    <row r="439" spans="3:7">
      <c r="C439" s="269">
        <v>46382</v>
      </c>
      <c r="D439" s="270" t="s">
        <v>99</v>
      </c>
      <c r="G439" s="267"/>
    </row>
    <row r="440" spans="3:7">
      <c r="C440" s="269">
        <v>46383</v>
      </c>
      <c r="D440" s="270" t="s">
        <v>99</v>
      </c>
      <c r="G440" s="267"/>
    </row>
    <row r="441" spans="3:7">
      <c r="C441" s="269">
        <v>46384</v>
      </c>
      <c r="D441" s="270" t="s">
        <v>99</v>
      </c>
      <c r="G441" s="267"/>
    </row>
    <row r="442" spans="3:7">
      <c r="C442" s="269">
        <v>46385</v>
      </c>
      <c r="D442" s="270" t="s">
        <v>99</v>
      </c>
      <c r="G442" s="267"/>
    </row>
    <row r="443" spans="3:7">
      <c r="C443" s="269">
        <v>46386</v>
      </c>
      <c r="D443" s="270" t="s">
        <v>100</v>
      </c>
      <c r="G443" s="267"/>
    </row>
    <row r="444" spans="3:7">
      <c r="C444" s="269">
        <v>46387</v>
      </c>
      <c r="D444" s="270" t="s">
        <v>100</v>
      </c>
      <c r="G444" s="267"/>
    </row>
  </sheetData>
  <sheetProtection algorithmName="SHA-512" hashValue="atqde0jZh5sRD66pwL86qkAcP5rUzPtuJ34L3U87aRqo3ga4Iv/gBSZP3L3LZVFrrwv/C/bomOwZ2cIEQiZJvw==" saltValue="X+dRhdLZhemg+HbxE62pgg==" spinCount="100000" sheet="1" objects="1" scenarios="1"/>
  <mergeCells count="7">
    <mergeCell ref="G45:H45"/>
    <mergeCell ref="G46:H46"/>
    <mergeCell ref="E45:F45"/>
    <mergeCell ref="E46:F46"/>
    <mergeCell ref="F26:H26"/>
    <mergeCell ref="E44:F44"/>
    <mergeCell ref="G44:H44"/>
  </mergeCells>
  <phoneticPr fontId="1"/>
  <conditionalFormatting sqref="B12:E23">
    <cfRule type="cellIs" dxfId="28" priority="7" operator="equal">
      <formula>-1</formula>
    </cfRule>
    <cfRule type="containsErrors" dxfId="27" priority="8">
      <formula>ISERROR(B12)</formula>
    </cfRule>
    <cfRule type="cellIs" dxfId="26" priority="9" operator="lessThan">
      <formula>0</formula>
    </cfRule>
  </conditionalFormatting>
  <conditionalFormatting sqref="G44:H46">
    <cfRule type="containsErrors" dxfId="25" priority="11">
      <formula>ISERROR(G44)</formula>
    </cfRule>
    <cfRule type="cellIs" dxfId="24" priority="12" operator="lessThan">
      <formula>0</formula>
    </cfRule>
    <cfRule type="cellIs" dxfId="23" priority="13" operator="greaterThanOrEqual">
      <formula>0</formula>
    </cfRule>
  </conditionalFormatting>
  <conditionalFormatting sqref="G12:I23">
    <cfRule type="cellIs" dxfId="22" priority="32" operator="equal">
      <formula>-1</formula>
    </cfRule>
    <cfRule type="containsErrors" dxfId="21" priority="33">
      <formula>ISERROR(G12)</formula>
    </cfRule>
    <cfRule type="cellIs" dxfId="20" priority="34" operator="lessThan">
      <formula>0</formula>
    </cfRule>
  </conditionalFormatting>
  <conditionalFormatting sqref="H12:J23">
    <cfRule type="cellIs" dxfId="19" priority="3" operator="lessThan">
      <formula>0</formula>
    </cfRule>
  </conditionalFormatting>
  <conditionalFormatting sqref="J12:J23">
    <cfRule type="cellIs" dxfId="18" priority="1" operator="equal">
      <formula>-1</formula>
    </cfRule>
    <cfRule type="containsErrors" dxfId="17" priority="2">
      <formula>ISERROR(J12)</formula>
    </cfRule>
  </conditionalFormatting>
  <conditionalFormatting sqref="L12:L23">
    <cfRule type="containsErrors" dxfId="16" priority="10">
      <formula>ISERROR(L12)</formula>
    </cfRule>
  </conditionalFormatting>
  <dataValidations count="1">
    <dataValidation type="list" allowBlank="1" showInputMessage="1" sqref="F26:H26" xr:uid="{DD38F938-4502-44EB-94C3-2692E5782081}">
      <formula1>$A$12:$A$23</formula1>
    </dataValidation>
  </dataValidations>
  <hyperlinks>
    <hyperlink ref="B57" r:id="rId1" xr:uid="{5C166EA8-AE46-4CE3-8F26-E9E6E0FD60FE}"/>
    <hyperlink ref="B54" r:id="rId2" xr:uid="{B760C963-AE85-4455-9EAA-90AA69D66510}"/>
    <hyperlink ref="M2" location="目次!A1" display="目次へジャンプ" xr:uid="{839CBBC3-EB81-4CF3-B6EB-CA771200B7E0}"/>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E85C2-A98A-446E-893C-2D7F02874F7B}">
  <sheetPr codeName="Sheet2">
    <tabColor theme="6" tint="0.59999389629810485"/>
  </sheetPr>
  <dimension ref="A3:F255"/>
  <sheetViews>
    <sheetView showGridLines="0" zoomScaleNormal="100" workbookViewId="0">
      <pane ySplit="13" topLeftCell="A14" activePane="bottomLeft" state="frozen"/>
      <selection activeCell="N33" sqref="N33"/>
      <selection pane="bottomLeft" activeCell="A14" sqref="A14"/>
    </sheetView>
  </sheetViews>
  <sheetFormatPr defaultRowHeight="12.9"/>
  <cols>
    <col min="1" max="1" width="15" customWidth="1"/>
    <col min="2" max="2" width="29.47265625" customWidth="1"/>
    <col min="3" max="3" width="44" customWidth="1"/>
    <col min="4" max="6" width="18.578125" style="9" customWidth="1"/>
    <col min="7" max="8" width="18.578125" customWidth="1"/>
  </cols>
  <sheetData>
    <row r="3" spans="1:3" ht="16.5">
      <c r="B3" s="8" t="s">
        <v>132</v>
      </c>
    </row>
    <row r="4" spans="1:3" ht="16.8" thickBot="1">
      <c r="B4" s="10" t="s">
        <v>51</v>
      </c>
    </row>
    <row r="5" spans="1:3" ht="23.4" thickBot="1">
      <c r="B5" s="133">
        <v>0</v>
      </c>
    </row>
    <row r="7" spans="1:3" ht="16.5">
      <c r="B7" s="8" t="s">
        <v>720</v>
      </c>
    </row>
    <row r="8" spans="1:3" ht="16.5">
      <c r="B8" s="14" t="s">
        <v>62</v>
      </c>
    </row>
    <row r="9" spans="1:3" ht="16.5">
      <c r="B9" s="147" t="s">
        <v>122</v>
      </c>
    </row>
    <row r="10" spans="1:3" ht="16.5">
      <c r="A10" s="11" t="s">
        <v>1</v>
      </c>
      <c r="B10" s="11" t="s">
        <v>52</v>
      </c>
    </row>
    <row r="11" spans="1:3" ht="14.1">
      <c r="A11" s="21">
        <v>43480</v>
      </c>
      <c r="B11" s="15">
        <v>250000</v>
      </c>
      <c r="C11" t="s">
        <v>53</v>
      </c>
    </row>
    <row r="12" spans="1:3" ht="14.4" thickBot="1">
      <c r="A12" s="22">
        <v>43595</v>
      </c>
      <c r="B12" s="16">
        <v>-400000</v>
      </c>
      <c r="C12" t="s">
        <v>54</v>
      </c>
    </row>
    <row r="13" spans="1:3" ht="16.8" thickBot="1">
      <c r="A13" s="12" t="s">
        <v>55</v>
      </c>
      <c r="B13" s="13">
        <f>SUM(B14:B593)</f>
        <v>0</v>
      </c>
      <c r="C13" s="3" t="s">
        <v>326</v>
      </c>
    </row>
    <row r="14" spans="1:3" ht="16.5">
      <c r="A14" s="19">
        <v>46027</v>
      </c>
      <c r="B14" s="20"/>
      <c r="C14" s="275"/>
    </row>
    <row r="15" spans="1:3" ht="16.5">
      <c r="A15" s="19">
        <v>46028</v>
      </c>
      <c r="B15" s="20"/>
      <c r="C15" s="275"/>
    </row>
    <row r="16" spans="1:3" ht="16.5">
      <c r="A16" s="19">
        <v>46029</v>
      </c>
      <c r="B16" s="20"/>
      <c r="C16" s="275"/>
    </row>
    <row r="17" spans="1:3" ht="16.5">
      <c r="A17" s="19">
        <v>46030</v>
      </c>
      <c r="B17" s="20"/>
      <c r="C17" s="275"/>
    </row>
    <row r="18" spans="1:3" ht="16.5">
      <c r="A18" s="19">
        <v>46031</v>
      </c>
      <c r="B18" s="20"/>
      <c r="C18" s="275"/>
    </row>
    <row r="19" spans="1:3" ht="16.5">
      <c r="A19" s="19">
        <v>46035</v>
      </c>
      <c r="B19" s="20"/>
      <c r="C19" s="275"/>
    </row>
    <row r="20" spans="1:3" ht="16.5">
      <c r="A20" s="19">
        <v>46036</v>
      </c>
      <c r="B20" s="20"/>
      <c r="C20" s="275"/>
    </row>
    <row r="21" spans="1:3" ht="16.5">
      <c r="A21" s="19">
        <v>46037</v>
      </c>
      <c r="B21" s="20"/>
      <c r="C21" s="275"/>
    </row>
    <row r="22" spans="1:3" ht="16.5">
      <c r="A22" s="19">
        <v>46038</v>
      </c>
      <c r="B22" s="20"/>
      <c r="C22" s="275"/>
    </row>
    <row r="23" spans="1:3" ht="16.5">
      <c r="A23" s="19">
        <v>46041</v>
      </c>
      <c r="B23" s="20"/>
      <c r="C23" s="275"/>
    </row>
    <row r="24" spans="1:3" ht="16.5">
      <c r="A24" s="19">
        <v>46042</v>
      </c>
      <c r="B24" s="20"/>
      <c r="C24" s="275"/>
    </row>
    <row r="25" spans="1:3" ht="16.5">
      <c r="A25" s="19">
        <v>46043</v>
      </c>
      <c r="B25" s="20"/>
      <c r="C25" s="275"/>
    </row>
    <row r="26" spans="1:3" ht="16.5">
      <c r="A26" s="19">
        <v>46044</v>
      </c>
      <c r="B26" s="20"/>
      <c r="C26" s="275"/>
    </row>
    <row r="27" spans="1:3" ht="16.5">
      <c r="A27" s="19">
        <v>46045</v>
      </c>
      <c r="B27" s="20"/>
      <c r="C27" s="275"/>
    </row>
    <row r="28" spans="1:3" ht="16.5">
      <c r="A28" s="19">
        <v>46048</v>
      </c>
      <c r="B28" s="20"/>
      <c r="C28" s="275"/>
    </row>
    <row r="29" spans="1:3" ht="16.5">
      <c r="A29" s="19">
        <v>46049</v>
      </c>
      <c r="B29" s="20"/>
      <c r="C29" s="275"/>
    </row>
    <row r="30" spans="1:3" ht="16.5">
      <c r="A30" s="19">
        <v>46050</v>
      </c>
      <c r="B30" s="20"/>
      <c r="C30" s="275"/>
    </row>
    <row r="31" spans="1:3" ht="16.5">
      <c r="A31" s="19">
        <v>46051</v>
      </c>
      <c r="B31" s="20"/>
      <c r="C31" s="275"/>
    </row>
    <row r="32" spans="1:3" ht="16.5">
      <c r="A32" s="19">
        <v>46052</v>
      </c>
      <c r="B32" s="20"/>
      <c r="C32" s="275"/>
    </row>
    <row r="33" spans="1:3" ht="16.5">
      <c r="A33" s="19">
        <v>46055</v>
      </c>
      <c r="B33" s="20"/>
      <c r="C33" s="275"/>
    </row>
    <row r="34" spans="1:3" ht="16.5">
      <c r="A34" s="19">
        <v>46056</v>
      </c>
      <c r="B34" s="20"/>
      <c r="C34" s="275"/>
    </row>
    <row r="35" spans="1:3" ht="16.5">
      <c r="A35" s="19">
        <v>46057</v>
      </c>
      <c r="B35" s="20"/>
      <c r="C35" s="275"/>
    </row>
    <row r="36" spans="1:3" ht="16.5">
      <c r="A36" s="19">
        <v>46058</v>
      </c>
      <c r="B36" s="20"/>
      <c r="C36" s="275"/>
    </row>
    <row r="37" spans="1:3" ht="16.5">
      <c r="A37" s="19">
        <v>46059</v>
      </c>
      <c r="B37" s="20"/>
      <c r="C37" s="275"/>
    </row>
    <row r="38" spans="1:3" ht="16.5">
      <c r="A38" s="19">
        <v>46062</v>
      </c>
      <c r="B38" s="20"/>
      <c r="C38" s="275"/>
    </row>
    <row r="39" spans="1:3" ht="16.5">
      <c r="A39" s="19">
        <v>46063</v>
      </c>
      <c r="B39" s="20"/>
      <c r="C39" s="275"/>
    </row>
    <row r="40" spans="1:3" ht="16.5">
      <c r="A40" s="19">
        <v>46065</v>
      </c>
      <c r="B40" s="20"/>
      <c r="C40" s="275"/>
    </row>
    <row r="41" spans="1:3" ht="16.5">
      <c r="A41" s="19">
        <v>46066</v>
      </c>
      <c r="B41" s="20"/>
      <c r="C41" s="275"/>
    </row>
    <row r="42" spans="1:3" ht="16.5">
      <c r="A42" s="19">
        <v>46069</v>
      </c>
      <c r="B42" s="20"/>
      <c r="C42" s="275"/>
    </row>
    <row r="43" spans="1:3" ht="16.5">
      <c r="A43" s="19">
        <v>46070</v>
      </c>
      <c r="B43" s="20"/>
      <c r="C43" s="275"/>
    </row>
    <row r="44" spans="1:3" ht="16.5">
      <c r="A44" s="19">
        <v>46071</v>
      </c>
      <c r="B44" s="20"/>
      <c r="C44" s="275"/>
    </row>
    <row r="45" spans="1:3" ht="16.5">
      <c r="A45" s="19">
        <v>46072</v>
      </c>
      <c r="B45" s="20"/>
      <c r="C45" s="275"/>
    </row>
    <row r="46" spans="1:3" ht="16.5">
      <c r="A46" s="19">
        <v>46073</v>
      </c>
      <c r="B46" s="20"/>
      <c r="C46" s="275"/>
    </row>
    <row r="47" spans="1:3" ht="16.5">
      <c r="A47" s="19">
        <v>46077</v>
      </c>
      <c r="B47" s="20"/>
      <c r="C47" s="275"/>
    </row>
    <row r="48" spans="1:3" ht="16.5">
      <c r="A48" s="19">
        <v>46078</v>
      </c>
      <c r="B48" s="20"/>
      <c r="C48" s="275"/>
    </row>
    <row r="49" spans="1:3" ht="16.5">
      <c r="A49" s="19">
        <v>46079</v>
      </c>
      <c r="B49" s="20"/>
      <c r="C49" s="275"/>
    </row>
    <row r="50" spans="1:3" ht="16.5">
      <c r="A50" s="19">
        <v>46080</v>
      </c>
      <c r="B50" s="20"/>
      <c r="C50" s="275"/>
    </row>
    <row r="51" spans="1:3" ht="16.5">
      <c r="A51" s="19">
        <v>46083</v>
      </c>
      <c r="B51" s="20"/>
      <c r="C51" s="275"/>
    </row>
    <row r="52" spans="1:3" ht="16.5">
      <c r="A52" s="19">
        <v>46084</v>
      </c>
      <c r="B52" s="20"/>
      <c r="C52" s="275"/>
    </row>
    <row r="53" spans="1:3" ht="16.5">
      <c r="A53" s="19">
        <v>46085</v>
      </c>
      <c r="B53" s="20"/>
      <c r="C53" s="275"/>
    </row>
    <row r="54" spans="1:3" ht="16.5">
      <c r="A54" s="19">
        <v>46086</v>
      </c>
      <c r="B54" s="20"/>
      <c r="C54" s="275"/>
    </row>
    <row r="55" spans="1:3" ht="16.5">
      <c r="A55" s="19">
        <v>46087</v>
      </c>
      <c r="B55" s="20"/>
      <c r="C55" s="275"/>
    </row>
    <row r="56" spans="1:3" ht="16.5">
      <c r="A56" s="19">
        <v>46090</v>
      </c>
      <c r="B56" s="20"/>
      <c r="C56" s="275"/>
    </row>
    <row r="57" spans="1:3" ht="16.5">
      <c r="A57" s="19">
        <v>46091</v>
      </c>
      <c r="B57" s="20"/>
      <c r="C57" s="275"/>
    </row>
    <row r="58" spans="1:3" ht="16.5">
      <c r="A58" s="19">
        <v>46092</v>
      </c>
      <c r="B58" s="20"/>
      <c r="C58" s="275"/>
    </row>
    <row r="59" spans="1:3" ht="16.5">
      <c r="A59" s="19">
        <v>46093</v>
      </c>
      <c r="B59" s="20"/>
      <c r="C59" s="275"/>
    </row>
    <row r="60" spans="1:3" ht="16.5">
      <c r="A60" s="19">
        <v>46094</v>
      </c>
      <c r="B60" s="20"/>
      <c r="C60" s="275"/>
    </row>
    <row r="61" spans="1:3" ht="16.5">
      <c r="A61" s="19">
        <v>46097</v>
      </c>
      <c r="B61" s="20"/>
      <c r="C61" s="275"/>
    </row>
    <row r="62" spans="1:3" ht="16.5">
      <c r="A62" s="19">
        <v>46098</v>
      </c>
      <c r="B62" s="20"/>
      <c r="C62" s="275"/>
    </row>
    <row r="63" spans="1:3" ht="16.5">
      <c r="A63" s="19">
        <v>46099</v>
      </c>
      <c r="B63" s="20"/>
      <c r="C63" s="275"/>
    </row>
    <row r="64" spans="1:3" ht="16.5">
      <c r="A64" s="19">
        <v>46100</v>
      </c>
      <c r="B64" s="20"/>
      <c r="C64" s="275"/>
    </row>
    <row r="65" spans="1:3" ht="16.5">
      <c r="A65" s="19">
        <v>46104</v>
      </c>
      <c r="B65" s="20"/>
      <c r="C65" s="275"/>
    </row>
    <row r="66" spans="1:3" ht="16.5">
      <c r="A66" s="19">
        <v>46105</v>
      </c>
      <c r="B66" s="20"/>
      <c r="C66" s="275"/>
    </row>
    <row r="67" spans="1:3" ht="16.5">
      <c r="A67" s="19">
        <v>46106</v>
      </c>
      <c r="B67" s="20"/>
      <c r="C67" s="275"/>
    </row>
    <row r="68" spans="1:3" ht="16.5">
      <c r="A68" s="19">
        <v>46107</v>
      </c>
      <c r="B68" s="20"/>
      <c r="C68" s="275"/>
    </row>
    <row r="69" spans="1:3" ht="16.5">
      <c r="A69" s="19">
        <v>46108</v>
      </c>
      <c r="B69" s="20"/>
      <c r="C69" s="275"/>
    </row>
    <row r="70" spans="1:3" ht="16.5">
      <c r="A70" s="19">
        <v>46111</v>
      </c>
      <c r="B70" s="20"/>
      <c r="C70" s="275"/>
    </row>
    <row r="71" spans="1:3" ht="16.5">
      <c r="A71" s="19">
        <v>46112</v>
      </c>
      <c r="B71" s="20"/>
      <c r="C71" s="275"/>
    </row>
    <row r="72" spans="1:3" ht="16.5">
      <c r="A72" s="19">
        <v>46113</v>
      </c>
      <c r="B72" s="20"/>
      <c r="C72" s="275"/>
    </row>
    <row r="73" spans="1:3" ht="16.5">
      <c r="A73" s="19">
        <v>46114</v>
      </c>
      <c r="B73" s="20"/>
      <c r="C73" s="275"/>
    </row>
    <row r="74" spans="1:3" ht="16.5">
      <c r="A74" s="19">
        <v>46115</v>
      </c>
      <c r="B74" s="20"/>
      <c r="C74" s="275"/>
    </row>
    <row r="75" spans="1:3" ht="16.5">
      <c r="A75" s="19">
        <v>46118</v>
      </c>
      <c r="B75" s="20"/>
      <c r="C75" s="275"/>
    </row>
    <row r="76" spans="1:3" ht="16.5">
      <c r="A76" s="19">
        <v>46119</v>
      </c>
      <c r="B76" s="20"/>
      <c r="C76" s="275"/>
    </row>
    <row r="77" spans="1:3" ht="16.5">
      <c r="A77" s="19">
        <v>46120</v>
      </c>
      <c r="B77" s="20"/>
      <c r="C77" s="275"/>
    </row>
    <row r="78" spans="1:3" ht="16.5">
      <c r="A78" s="19">
        <v>46121</v>
      </c>
      <c r="B78" s="20"/>
      <c r="C78" s="275"/>
    </row>
    <row r="79" spans="1:3" ht="16.5">
      <c r="A79" s="19">
        <v>46122</v>
      </c>
      <c r="B79" s="20"/>
      <c r="C79" s="275"/>
    </row>
    <row r="80" spans="1:3" ht="16.5">
      <c r="A80" s="19">
        <v>46125</v>
      </c>
      <c r="B80" s="20"/>
      <c r="C80" s="275"/>
    </row>
    <row r="81" spans="1:3" ht="16.5">
      <c r="A81" s="19">
        <v>46126</v>
      </c>
      <c r="B81" s="20"/>
      <c r="C81" s="275"/>
    </row>
    <row r="82" spans="1:3" ht="16.5">
      <c r="A82" s="19">
        <v>46127</v>
      </c>
      <c r="B82" s="20"/>
      <c r="C82" s="275"/>
    </row>
    <row r="83" spans="1:3" ht="16.5">
      <c r="A83" s="19">
        <v>46128</v>
      </c>
      <c r="B83" s="20"/>
      <c r="C83" s="275"/>
    </row>
    <row r="84" spans="1:3" ht="16.5">
      <c r="A84" s="19">
        <v>46129</v>
      </c>
      <c r="B84" s="20"/>
      <c r="C84" s="275"/>
    </row>
    <row r="85" spans="1:3" ht="16.5">
      <c r="A85" s="19">
        <v>46132</v>
      </c>
      <c r="B85" s="20"/>
      <c r="C85" s="275"/>
    </row>
    <row r="86" spans="1:3" ht="16.5">
      <c r="A86" s="19">
        <v>46133</v>
      </c>
      <c r="B86" s="20"/>
      <c r="C86" s="275"/>
    </row>
    <row r="87" spans="1:3" ht="16.5">
      <c r="A87" s="19">
        <v>46134</v>
      </c>
      <c r="B87" s="20"/>
      <c r="C87" s="275"/>
    </row>
    <row r="88" spans="1:3" ht="16.5">
      <c r="A88" s="19">
        <v>46135</v>
      </c>
      <c r="B88" s="20"/>
      <c r="C88" s="275"/>
    </row>
    <row r="89" spans="1:3" ht="16.5">
      <c r="A89" s="19">
        <v>46136</v>
      </c>
      <c r="B89" s="20"/>
      <c r="C89" s="275"/>
    </row>
    <row r="90" spans="1:3" ht="16.5">
      <c r="A90" s="19">
        <v>46139</v>
      </c>
      <c r="B90" s="20"/>
      <c r="C90" s="275"/>
    </row>
    <row r="91" spans="1:3" ht="16.5">
      <c r="A91" s="19">
        <v>46140</v>
      </c>
      <c r="B91" s="20"/>
      <c r="C91" s="275"/>
    </row>
    <row r="92" spans="1:3" ht="16.5">
      <c r="A92" s="19">
        <v>46142</v>
      </c>
      <c r="B92" s="20"/>
      <c r="C92" s="275"/>
    </row>
    <row r="93" spans="1:3" ht="16.5">
      <c r="A93" s="19">
        <v>46143</v>
      </c>
      <c r="B93" s="20"/>
      <c r="C93" s="275"/>
    </row>
    <row r="94" spans="1:3" ht="16.5">
      <c r="A94" s="19">
        <v>46149</v>
      </c>
      <c r="B94" s="20"/>
      <c r="C94" s="275"/>
    </row>
    <row r="95" spans="1:3" ht="16.5">
      <c r="A95" s="19">
        <v>46150</v>
      </c>
      <c r="B95" s="20"/>
      <c r="C95" s="275"/>
    </row>
    <row r="96" spans="1:3" ht="16.5">
      <c r="A96" s="19">
        <v>46153</v>
      </c>
      <c r="B96" s="20"/>
      <c r="C96" s="275"/>
    </row>
    <row r="97" spans="1:3" ht="16.5">
      <c r="A97" s="19">
        <v>46154</v>
      </c>
      <c r="B97" s="20"/>
      <c r="C97" s="275"/>
    </row>
    <row r="98" spans="1:3" ht="16.5">
      <c r="A98" s="19">
        <v>46155</v>
      </c>
      <c r="B98" s="20"/>
      <c r="C98" s="275"/>
    </row>
    <row r="99" spans="1:3" ht="16.5">
      <c r="A99" s="19">
        <v>46156</v>
      </c>
      <c r="B99" s="20"/>
      <c r="C99" s="275"/>
    </row>
    <row r="100" spans="1:3" ht="16.5">
      <c r="A100" s="19">
        <v>46157</v>
      </c>
      <c r="B100" s="20"/>
      <c r="C100" s="275"/>
    </row>
    <row r="101" spans="1:3" ht="16.5">
      <c r="A101" s="19">
        <v>46160</v>
      </c>
      <c r="B101" s="20"/>
      <c r="C101" s="275"/>
    </row>
    <row r="102" spans="1:3" ht="16.5">
      <c r="A102" s="19">
        <v>46161</v>
      </c>
      <c r="B102" s="20"/>
      <c r="C102" s="275"/>
    </row>
    <row r="103" spans="1:3" ht="16.5">
      <c r="A103" s="19">
        <v>46162</v>
      </c>
      <c r="B103" s="20"/>
      <c r="C103" s="275"/>
    </row>
    <row r="104" spans="1:3" ht="16.5">
      <c r="A104" s="19">
        <v>46163</v>
      </c>
      <c r="B104" s="20"/>
      <c r="C104" s="275"/>
    </row>
    <row r="105" spans="1:3" ht="16.5">
      <c r="A105" s="19">
        <v>46164</v>
      </c>
      <c r="B105" s="20"/>
      <c r="C105" s="275"/>
    </row>
    <row r="106" spans="1:3" ht="16.5">
      <c r="A106" s="19">
        <v>46167</v>
      </c>
      <c r="B106" s="20"/>
      <c r="C106" s="275"/>
    </row>
    <row r="107" spans="1:3" ht="16.5">
      <c r="A107" s="19">
        <v>46168</v>
      </c>
      <c r="B107" s="20"/>
      <c r="C107" s="275"/>
    </row>
    <row r="108" spans="1:3" ht="16.5">
      <c r="A108" s="19">
        <v>46169</v>
      </c>
      <c r="B108" s="20"/>
      <c r="C108" s="275"/>
    </row>
    <row r="109" spans="1:3" ht="16.5">
      <c r="A109" s="19">
        <v>46170</v>
      </c>
      <c r="B109" s="20"/>
      <c r="C109" s="275"/>
    </row>
    <row r="110" spans="1:3" ht="16.5">
      <c r="A110" s="19">
        <v>46171</v>
      </c>
      <c r="B110" s="20"/>
      <c r="C110" s="275"/>
    </row>
    <row r="111" spans="1:3" ht="16.5">
      <c r="A111" s="19">
        <v>46174</v>
      </c>
      <c r="B111" s="20"/>
      <c r="C111" s="275"/>
    </row>
    <row r="112" spans="1:3" ht="16.5">
      <c r="A112" s="19">
        <v>46175</v>
      </c>
      <c r="B112" s="20"/>
      <c r="C112" s="275"/>
    </row>
    <row r="113" spans="1:3" ht="16.5">
      <c r="A113" s="19">
        <v>46176</v>
      </c>
      <c r="B113" s="20"/>
      <c r="C113" s="275"/>
    </row>
    <row r="114" spans="1:3" ht="16.5">
      <c r="A114" s="19">
        <v>46177</v>
      </c>
      <c r="B114" s="20"/>
      <c r="C114" s="275"/>
    </row>
    <row r="115" spans="1:3" ht="16.5">
      <c r="A115" s="19">
        <v>46178</v>
      </c>
      <c r="B115" s="20"/>
      <c r="C115" s="275"/>
    </row>
    <row r="116" spans="1:3" ht="16.5">
      <c r="A116" s="19">
        <v>46181</v>
      </c>
      <c r="B116" s="20"/>
      <c r="C116" s="275"/>
    </row>
    <row r="117" spans="1:3" ht="16.5">
      <c r="A117" s="19">
        <v>46182</v>
      </c>
      <c r="B117" s="20"/>
      <c r="C117" s="275"/>
    </row>
    <row r="118" spans="1:3" ht="16.5">
      <c r="A118" s="19">
        <v>46183</v>
      </c>
      <c r="B118" s="20"/>
      <c r="C118" s="275"/>
    </row>
    <row r="119" spans="1:3" ht="16.5">
      <c r="A119" s="19">
        <v>46184</v>
      </c>
      <c r="B119" s="20"/>
      <c r="C119" s="275"/>
    </row>
    <row r="120" spans="1:3" ht="16.5">
      <c r="A120" s="19">
        <v>46185</v>
      </c>
      <c r="B120" s="20"/>
      <c r="C120" s="275"/>
    </row>
    <row r="121" spans="1:3" ht="16.5">
      <c r="A121" s="19">
        <v>46188</v>
      </c>
      <c r="B121" s="20"/>
      <c r="C121" s="275"/>
    </row>
    <row r="122" spans="1:3" ht="16.5">
      <c r="A122" s="19">
        <v>46189</v>
      </c>
      <c r="B122" s="20"/>
      <c r="C122" s="275"/>
    </row>
    <row r="123" spans="1:3" ht="16.5">
      <c r="A123" s="19">
        <v>46190</v>
      </c>
      <c r="B123" s="20"/>
      <c r="C123" s="275"/>
    </row>
    <row r="124" spans="1:3" ht="16.5">
      <c r="A124" s="19">
        <v>46191</v>
      </c>
      <c r="B124" s="20"/>
      <c r="C124" s="275"/>
    </row>
    <row r="125" spans="1:3" ht="16.5">
      <c r="A125" s="19">
        <v>46192</v>
      </c>
      <c r="B125" s="20"/>
      <c r="C125" s="275"/>
    </row>
    <row r="126" spans="1:3" ht="16.5">
      <c r="A126" s="19">
        <v>46195</v>
      </c>
      <c r="B126" s="20"/>
      <c r="C126" s="275"/>
    </row>
    <row r="127" spans="1:3" ht="16.5">
      <c r="A127" s="19">
        <v>46196</v>
      </c>
      <c r="B127" s="20"/>
      <c r="C127" s="275"/>
    </row>
    <row r="128" spans="1:3" ht="16.5">
      <c r="A128" s="19">
        <v>46197</v>
      </c>
      <c r="B128" s="20"/>
      <c r="C128" s="275"/>
    </row>
    <row r="129" spans="1:3" ht="16.5">
      <c r="A129" s="19">
        <v>46198</v>
      </c>
      <c r="B129" s="20"/>
      <c r="C129" s="275"/>
    </row>
    <row r="130" spans="1:3" ht="16.5">
      <c r="A130" s="19">
        <v>46199</v>
      </c>
      <c r="B130" s="20"/>
      <c r="C130" s="275"/>
    </row>
    <row r="131" spans="1:3" ht="16.5">
      <c r="A131" s="19">
        <v>46202</v>
      </c>
      <c r="B131" s="20"/>
      <c r="C131" s="275"/>
    </row>
    <row r="132" spans="1:3" ht="16.5">
      <c r="A132" s="19">
        <v>46203</v>
      </c>
      <c r="B132" s="20"/>
      <c r="C132" s="275"/>
    </row>
    <row r="133" spans="1:3" ht="16.5">
      <c r="A133" s="19">
        <v>46204</v>
      </c>
      <c r="B133" s="20"/>
      <c r="C133" s="275"/>
    </row>
    <row r="134" spans="1:3" ht="16.5">
      <c r="A134" s="19">
        <v>46205</v>
      </c>
      <c r="B134" s="20"/>
      <c r="C134" s="275"/>
    </row>
    <row r="135" spans="1:3" ht="16.5">
      <c r="A135" s="19">
        <v>46206</v>
      </c>
      <c r="B135" s="20"/>
      <c r="C135" s="275"/>
    </row>
    <row r="136" spans="1:3" ht="16.5">
      <c r="A136" s="19">
        <v>46209</v>
      </c>
      <c r="B136" s="20"/>
      <c r="C136" s="275"/>
    </row>
    <row r="137" spans="1:3" ht="16.5">
      <c r="A137" s="19">
        <v>46210</v>
      </c>
      <c r="B137" s="20"/>
      <c r="C137" s="275"/>
    </row>
    <row r="138" spans="1:3" ht="16.5">
      <c r="A138" s="19">
        <v>46211</v>
      </c>
      <c r="B138" s="20"/>
      <c r="C138" s="275"/>
    </row>
    <row r="139" spans="1:3" ht="16.5">
      <c r="A139" s="19">
        <v>46212</v>
      </c>
      <c r="B139" s="20"/>
      <c r="C139" s="275"/>
    </row>
    <row r="140" spans="1:3" ht="16.5">
      <c r="A140" s="19">
        <v>46213</v>
      </c>
      <c r="B140" s="20"/>
      <c r="C140" s="275"/>
    </row>
    <row r="141" spans="1:3" ht="16.5">
      <c r="A141" s="19">
        <v>46216</v>
      </c>
      <c r="B141" s="20"/>
      <c r="C141" s="275"/>
    </row>
    <row r="142" spans="1:3" ht="16.5">
      <c r="A142" s="19">
        <v>46217</v>
      </c>
      <c r="B142" s="20"/>
      <c r="C142" s="275"/>
    </row>
    <row r="143" spans="1:3" ht="16.5">
      <c r="A143" s="19">
        <v>46218</v>
      </c>
      <c r="B143" s="20"/>
      <c r="C143" s="275"/>
    </row>
    <row r="144" spans="1:3" ht="16.5">
      <c r="A144" s="19">
        <v>46219</v>
      </c>
      <c r="B144" s="20"/>
      <c r="C144" s="275"/>
    </row>
    <row r="145" spans="1:3" ht="16.5">
      <c r="A145" s="19">
        <v>46220</v>
      </c>
      <c r="B145" s="20"/>
      <c r="C145" s="275"/>
    </row>
    <row r="146" spans="1:3" ht="16.5">
      <c r="A146" s="19">
        <v>46224</v>
      </c>
      <c r="B146" s="20"/>
      <c r="C146" s="275"/>
    </row>
    <row r="147" spans="1:3" ht="16.5">
      <c r="A147" s="19">
        <v>46225</v>
      </c>
      <c r="B147" s="20"/>
      <c r="C147" s="275"/>
    </row>
    <row r="148" spans="1:3" ht="16.5">
      <c r="A148" s="19">
        <v>46226</v>
      </c>
      <c r="B148" s="20"/>
      <c r="C148" s="275"/>
    </row>
    <row r="149" spans="1:3" ht="16.5">
      <c r="A149" s="19">
        <v>46227</v>
      </c>
      <c r="B149" s="20"/>
      <c r="C149" s="275"/>
    </row>
    <row r="150" spans="1:3" ht="16.5">
      <c r="A150" s="19">
        <v>46230</v>
      </c>
      <c r="B150" s="20"/>
      <c r="C150" s="275"/>
    </row>
    <row r="151" spans="1:3" ht="16.5">
      <c r="A151" s="19">
        <v>46231</v>
      </c>
      <c r="B151" s="20"/>
      <c r="C151" s="275"/>
    </row>
    <row r="152" spans="1:3" ht="16.5">
      <c r="A152" s="19">
        <v>46232</v>
      </c>
      <c r="B152" s="20"/>
      <c r="C152" s="275"/>
    </row>
    <row r="153" spans="1:3" ht="16.5">
      <c r="A153" s="19">
        <v>46233</v>
      </c>
      <c r="B153" s="20"/>
      <c r="C153" s="275"/>
    </row>
    <row r="154" spans="1:3" ht="16.5">
      <c r="A154" s="19">
        <v>46234</v>
      </c>
      <c r="B154" s="20"/>
      <c r="C154" s="275"/>
    </row>
    <row r="155" spans="1:3" ht="16.5">
      <c r="A155" s="19">
        <v>46237</v>
      </c>
      <c r="B155" s="20"/>
      <c r="C155" s="275"/>
    </row>
    <row r="156" spans="1:3" ht="16.5">
      <c r="A156" s="19">
        <v>46238</v>
      </c>
      <c r="B156" s="20"/>
      <c r="C156" s="275"/>
    </row>
    <row r="157" spans="1:3" ht="16.5">
      <c r="A157" s="19">
        <v>46239</v>
      </c>
      <c r="B157" s="20"/>
      <c r="C157" s="275"/>
    </row>
    <row r="158" spans="1:3" ht="16.5">
      <c r="A158" s="19">
        <v>46240</v>
      </c>
      <c r="B158" s="20"/>
      <c r="C158" s="275"/>
    </row>
    <row r="159" spans="1:3" ht="16.5">
      <c r="A159" s="19">
        <v>46241</v>
      </c>
      <c r="B159" s="20"/>
      <c r="C159" s="275"/>
    </row>
    <row r="160" spans="1:3" ht="16.5">
      <c r="A160" s="19">
        <v>46244</v>
      </c>
      <c r="B160" s="20"/>
      <c r="C160" s="275"/>
    </row>
    <row r="161" spans="1:3" ht="16.5">
      <c r="A161" s="19">
        <v>46246</v>
      </c>
      <c r="B161" s="20"/>
      <c r="C161" s="275"/>
    </row>
    <row r="162" spans="1:3" ht="16.5">
      <c r="A162" s="19">
        <v>46247</v>
      </c>
      <c r="B162" s="20"/>
      <c r="C162" s="275"/>
    </row>
    <row r="163" spans="1:3" ht="16.5">
      <c r="A163" s="19">
        <v>46248</v>
      </c>
      <c r="B163" s="20"/>
      <c r="C163" s="275"/>
    </row>
    <row r="164" spans="1:3" ht="16.5">
      <c r="A164" s="19">
        <v>46251</v>
      </c>
      <c r="B164" s="20"/>
      <c r="C164" s="275"/>
    </row>
    <row r="165" spans="1:3" ht="16.5">
      <c r="A165" s="19">
        <v>46252</v>
      </c>
      <c r="B165" s="20"/>
      <c r="C165" s="275"/>
    </row>
    <row r="166" spans="1:3" ht="16.5">
      <c r="A166" s="19">
        <v>46253</v>
      </c>
      <c r="B166" s="20"/>
      <c r="C166" s="275"/>
    </row>
    <row r="167" spans="1:3" ht="16.5">
      <c r="A167" s="19">
        <v>46254</v>
      </c>
      <c r="B167" s="20"/>
      <c r="C167" s="275"/>
    </row>
    <row r="168" spans="1:3" ht="16.5">
      <c r="A168" s="19">
        <v>46255</v>
      </c>
      <c r="B168" s="20"/>
      <c r="C168" s="275"/>
    </row>
    <row r="169" spans="1:3" ht="16.5">
      <c r="A169" s="19">
        <v>46258</v>
      </c>
      <c r="B169" s="20"/>
      <c r="C169" s="275"/>
    </row>
    <row r="170" spans="1:3" ht="16.5">
      <c r="A170" s="19">
        <v>46259</v>
      </c>
      <c r="B170" s="20"/>
      <c r="C170" s="275"/>
    </row>
    <row r="171" spans="1:3" ht="16.5">
      <c r="A171" s="19">
        <v>46260</v>
      </c>
      <c r="B171" s="20"/>
      <c r="C171" s="275"/>
    </row>
    <row r="172" spans="1:3" ht="16.5">
      <c r="A172" s="19">
        <v>46261</v>
      </c>
      <c r="B172" s="20"/>
      <c r="C172" s="275"/>
    </row>
    <row r="173" spans="1:3" ht="16.5">
      <c r="A173" s="19">
        <v>46262</v>
      </c>
      <c r="B173" s="20"/>
      <c r="C173" s="275"/>
    </row>
    <row r="174" spans="1:3" ht="16.5">
      <c r="A174" s="19">
        <v>46265</v>
      </c>
      <c r="B174" s="20"/>
      <c r="C174" s="275"/>
    </row>
    <row r="175" spans="1:3" ht="16.5">
      <c r="A175" s="19">
        <v>46266</v>
      </c>
      <c r="B175" s="20"/>
      <c r="C175" s="275"/>
    </row>
    <row r="176" spans="1:3" ht="16.5">
      <c r="A176" s="19">
        <v>46267</v>
      </c>
      <c r="B176" s="20"/>
      <c r="C176" s="275"/>
    </row>
    <row r="177" spans="1:3" ht="16.5">
      <c r="A177" s="19">
        <v>46268</v>
      </c>
      <c r="B177" s="20"/>
      <c r="C177" s="275"/>
    </row>
    <row r="178" spans="1:3" ht="16.5">
      <c r="A178" s="19">
        <v>46269</v>
      </c>
      <c r="B178" s="20"/>
      <c r="C178" s="275"/>
    </row>
    <row r="179" spans="1:3" ht="16.5">
      <c r="A179" s="19">
        <v>46272</v>
      </c>
      <c r="B179" s="20"/>
      <c r="C179" s="275"/>
    </row>
    <row r="180" spans="1:3" ht="16.5">
      <c r="A180" s="19">
        <v>46273</v>
      </c>
      <c r="B180" s="20"/>
      <c r="C180" s="275"/>
    </row>
    <row r="181" spans="1:3" ht="16.5">
      <c r="A181" s="19">
        <v>46274</v>
      </c>
      <c r="B181" s="20"/>
      <c r="C181" s="275"/>
    </row>
    <row r="182" spans="1:3" ht="16.5">
      <c r="A182" s="19">
        <v>46275</v>
      </c>
      <c r="B182" s="20"/>
      <c r="C182" s="275"/>
    </row>
    <row r="183" spans="1:3" ht="16.5">
      <c r="A183" s="19">
        <v>46276</v>
      </c>
      <c r="B183" s="20"/>
      <c r="C183" s="275"/>
    </row>
    <row r="184" spans="1:3" ht="16.5">
      <c r="A184" s="19">
        <v>46279</v>
      </c>
      <c r="B184" s="20"/>
      <c r="C184" s="275"/>
    </row>
    <row r="185" spans="1:3" ht="16.5">
      <c r="A185" s="19">
        <v>46280</v>
      </c>
      <c r="B185" s="20"/>
      <c r="C185" s="275"/>
    </row>
    <row r="186" spans="1:3" ht="16.5">
      <c r="A186" s="19">
        <v>46281</v>
      </c>
      <c r="B186" s="20"/>
      <c r="C186" s="275"/>
    </row>
    <row r="187" spans="1:3" ht="16.5">
      <c r="A187" s="19">
        <v>46282</v>
      </c>
      <c r="B187" s="20"/>
      <c r="C187" s="275"/>
    </row>
    <row r="188" spans="1:3" ht="16.5">
      <c r="A188" s="19">
        <v>46283</v>
      </c>
      <c r="B188" s="20"/>
      <c r="C188" s="275"/>
    </row>
    <row r="189" spans="1:3" ht="16.5">
      <c r="A189" s="19">
        <v>46289</v>
      </c>
      <c r="B189" s="20"/>
      <c r="C189" s="275"/>
    </row>
    <row r="190" spans="1:3" ht="16.5">
      <c r="A190" s="19">
        <v>46290</v>
      </c>
      <c r="B190" s="20"/>
      <c r="C190" s="275"/>
    </row>
    <row r="191" spans="1:3" ht="16.5">
      <c r="A191" s="19">
        <v>46293</v>
      </c>
      <c r="B191" s="20"/>
      <c r="C191" s="275"/>
    </row>
    <row r="192" spans="1:3" ht="16.5">
      <c r="A192" s="19">
        <v>46294</v>
      </c>
      <c r="B192" s="20"/>
      <c r="C192" s="275"/>
    </row>
    <row r="193" spans="1:3" ht="16.5">
      <c r="A193" s="19">
        <v>46295</v>
      </c>
      <c r="B193" s="20"/>
      <c r="C193" s="275"/>
    </row>
    <row r="194" spans="1:3" ht="16.5">
      <c r="A194" s="19">
        <v>46296</v>
      </c>
      <c r="B194" s="20"/>
      <c r="C194" s="275"/>
    </row>
    <row r="195" spans="1:3" ht="16.5">
      <c r="A195" s="19">
        <v>46297</v>
      </c>
      <c r="B195" s="20"/>
      <c r="C195" s="275"/>
    </row>
    <row r="196" spans="1:3" ht="16.5">
      <c r="A196" s="19">
        <v>46300</v>
      </c>
      <c r="B196" s="20"/>
      <c r="C196" s="275"/>
    </row>
    <row r="197" spans="1:3" ht="16.5">
      <c r="A197" s="19">
        <v>46301</v>
      </c>
      <c r="B197" s="20"/>
      <c r="C197" s="275"/>
    </row>
    <row r="198" spans="1:3" ht="16.5">
      <c r="A198" s="19">
        <v>46302</v>
      </c>
      <c r="B198" s="20"/>
      <c r="C198" s="275"/>
    </row>
    <row r="199" spans="1:3" ht="16.5">
      <c r="A199" s="19">
        <v>46303</v>
      </c>
      <c r="B199" s="20"/>
      <c r="C199" s="275"/>
    </row>
    <row r="200" spans="1:3" ht="16.5">
      <c r="A200" s="19">
        <v>46304</v>
      </c>
      <c r="B200" s="20"/>
      <c r="C200" s="275"/>
    </row>
    <row r="201" spans="1:3" ht="16.5">
      <c r="A201" s="19">
        <v>46308</v>
      </c>
      <c r="B201" s="20"/>
      <c r="C201" s="275"/>
    </row>
    <row r="202" spans="1:3" ht="16.5">
      <c r="A202" s="19">
        <v>46309</v>
      </c>
      <c r="B202" s="20"/>
      <c r="C202" s="275"/>
    </row>
    <row r="203" spans="1:3" ht="16.5">
      <c r="A203" s="19">
        <v>46310</v>
      </c>
      <c r="B203" s="20"/>
      <c r="C203" s="275"/>
    </row>
    <row r="204" spans="1:3" ht="16.5">
      <c r="A204" s="19">
        <v>46311</v>
      </c>
      <c r="B204" s="20"/>
      <c r="C204" s="275"/>
    </row>
    <row r="205" spans="1:3" ht="16.5">
      <c r="A205" s="19">
        <v>46314</v>
      </c>
      <c r="B205" s="20"/>
      <c r="C205" s="275"/>
    </row>
    <row r="206" spans="1:3" ht="16.5">
      <c r="A206" s="19">
        <v>46315</v>
      </c>
      <c r="B206" s="20"/>
      <c r="C206" s="275"/>
    </row>
    <row r="207" spans="1:3" ht="16.5">
      <c r="A207" s="19">
        <v>46316</v>
      </c>
      <c r="B207" s="20"/>
      <c r="C207" s="275"/>
    </row>
    <row r="208" spans="1:3" ht="16.5">
      <c r="A208" s="19">
        <v>46317</v>
      </c>
      <c r="B208" s="20"/>
      <c r="C208" s="275"/>
    </row>
    <row r="209" spans="1:3" ht="16.5">
      <c r="A209" s="19">
        <v>46318</v>
      </c>
      <c r="B209" s="20"/>
      <c r="C209" s="275"/>
    </row>
    <row r="210" spans="1:3" ht="16.5">
      <c r="A210" s="19">
        <v>46321</v>
      </c>
      <c r="B210" s="20"/>
      <c r="C210" s="275"/>
    </row>
    <row r="211" spans="1:3" ht="16.5">
      <c r="A211" s="19">
        <v>46322</v>
      </c>
      <c r="B211" s="20"/>
      <c r="C211" s="275"/>
    </row>
    <row r="212" spans="1:3" ht="16.5">
      <c r="A212" s="19">
        <v>46323</v>
      </c>
      <c r="B212" s="20"/>
      <c r="C212" s="275"/>
    </row>
    <row r="213" spans="1:3" ht="16.5">
      <c r="A213" s="19">
        <v>46324</v>
      </c>
      <c r="B213" s="20"/>
      <c r="C213" s="275"/>
    </row>
    <row r="214" spans="1:3" ht="16.5">
      <c r="A214" s="19">
        <v>46325</v>
      </c>
      <c r="B214" s="20"/>
      <c r="C214" s="275"/>
    </row>
    <row r="215" spans="1:3" ht="16.5">
      <c r="A215" s="19">
        <v>46328</v>
      </c>
      <c r="B215" s="20"/>
      <c r="C215" s="275"/>
    </row>
    <row r="216" spans="1:3" ht="16.5">
      <c r="A216" s="19">
        <v>46330</v>
      </c>
      <c r="B216" s="20"/>
      <c r="C216" s="275"/>
    </row>
    <row r="217" spans="1:3" ht="16.5">
      <c r="A217" s="19">
        <v>46331</v>
      </c>
      <c r="B217" s="20"/>
      <c r="C217" s="275"/>
    </row>
    <row r="218" spans="1:3" ht="16.5">
      <c r="A218" s="19">
        <v>46332</v>
      </c>
      <c r="B218" s="20"/>
      <c r="C218" s="275"/>
    </row>
    <row r="219" spans="1:3" ht="16.5">
      <c r="A219" s="19">
        <v>46335</v>
      </c>
      <c r="B219" s="20"/>
      <c r="C219" s="275"/>
    </row>
    <row r="220" spans="1:3" ht="16.5">
      <c r="A220" s="19">
        <v>46336</v>
      </c>
      <c r="B220" s="20"/>
      <c r="C220" s="275"/>
    </row>
    <row r="221" spans="1:3" ht="16.5">
      <c r="A221" s="19">
        <v>46337</v>
      </c>
      <c r="B221" s="20"/>
      <c r="C221" s="275"/>
    </row>
    <row r="222" spans="1:3" ht="16.5">
      <c r="A222" s="19">
        <v>46338</v>
      </c>
      <c r="B222" s="20"/>
      <c r="C222" s="275"/>
    </row>
    <row r="223" spans="1:3" ht="16.5">
      <c r="A223" s="19">
        <v>46339</v>
      </c>
      <c r="B223" s="20"/>
      <c r="C223" s="275"/>
    </row>
    <row r="224" spans="1:3" ht="16.5">
      <c r="A224" s="19">
        <v>46342</v>
      </c>
      <c r="B224" s="20"/>
      <c r="C224" s="275"/>
    </row>
    <row r="225" spans="1:3" ht="16.5">
      <c r="A225" s="19">
        <v>46343</v>
      </c>
      <c r="B225" s="20"/>
      <c r="C225" s="275"/>
    </row>
    <row r="226" spans="1:3" ht="16.5">
      <c r="A226" s="19">
        <v>46344</v>
      </c>
      <c r="B226" s="20"/>
      <c r="C226" s="275"/>
    </row>
    <row r="227" spans="1:3" ht="16.5">
      <c r="A227" s="19">
        <v>46345</v>
      </c>
      <c r="B227" s="20"/>
      <c r="C227" s="275"/>
    </row>
    <row r="228" spans="1:3" ht="16.5">
      <c r="A228" s="19">
        <v>46346</v>
      </c>
      <c r="B228" s="20"/>
      <c r="C228" s="275"/>
    </row>
    <row r="229" spans="1:3" ht="16.5">
      <c r="A229" s="19">
        <v>46350</v>
      </c>
      <c r="B229" s="20"/>
      <c r="C229" s="275"/>
    </row>
    <row r="230" spans="1:3" ht="16.5">
      <c r="A230" s="19">
        <v>46351</v>
      </c>
      <c r="B230" s="20"/>
      <c r="C230" s="275"/>
    </row>
    <row r="231" spans="1:3" ht="16.5">
      <c r="A231" s="19">
        <v>46352</v>
      </c>
      <c r="B231" s="20"/>
      <c r="C231" s="275"/>
    </row>
    <row r="232" spans="1:3" ht="16.5">
      <c r="A232" s="19">
        <v>46353</v>
      </c>
      <c r="B232" s="20"/>
      <c r="C232" s="275"/>
    </row>
    <row r="233" spans="1:3" ht="16.5">
      <c r="A233" s="19">
        <v>46356</v>
      </c>
      <c r="B233" s="20"/>
      <c r="C233" s="275"/>
    </row>
    <row r="234" spans="1:3" ht="16.5">
      <c r="A234" s="19">
        <v>46357</v>
      </c>
      <c r="B234" s="20"/>
      <c r="C234" s="275"/>
    </row>
    <row r="235" spans="1:3" ht="16.5">
      <c r="A235" s="19">
        <v>46358</v>
      </c>
      <c r="B235" s="20"/>
      <c r="C235" s="275"/>
    </row>
    <row r="236" spans="1:3" ht="16.5">
      <c r="A236" s="19">
        <v>46359</v>
      </c>
      <c r="B236" s="20"/>
      <c r="C236" s="275"/>
    </row>
    <row r="237" spans="1:3" ht="16.5">
      <c r="A237" s="19">
        <v>46360</v>
      </c>
      <c r="B237" s="20"/>
      <c r="C237" s="275"/>
    </row>
    <row r="238" spans="1:3" ht="16.5">
      <c r="A238" s="19">
        <v>46363</v>
      </c>
      <c r="B238" s="20"/>
      <c r="C238" s="275"/>
    </row>
    <row r="239" spans="1:3" ht="16.5">
      <c r="A239" s="19">
        <v>46364</v>
      </c>
      <c r="B239" s="20"/>
      <c r="C239" s="275"/>
    </row>
    <row r="240" spans="1:3" ht="16.5">
      <c r="A240" s="19">
        <v>46365</v>
      </c>
      <c r="B240" s="20"/>
      <c r="C240" s="275"/>
    </row>
    <row r="241" spans="1:3" ht="16.5">
      <c r="A241" s="19">
        <v>46366</v>
      </c>
      <c r="B241" s="20"/>
      <c r="C241" s="275"/>
    </row>
    <row r="242" spans="1:3" ht="16.5">
      <c r="A242" s="19">
        <v>46367</v>
      </c>
      <c r="B242" s="20"/>
      <c r="C242" s="275"/>
    </row>
    <row r="243" spans="1:3" ht="16.5">
      <c r="A243" s="19">
        <v>46370</v>
      </c>
      <c r="B243" s="20"/>
      <c r="C243" s="275"/>
    </row>
    <row r="244" spans="1:3" ht="16.5">
      <c r="A244" s="19">
        <v>46371</v>
      </c>
      <c r="B244" s="20"/>
      <c r="C244" s="275"/>
    </row>
    <row r="245" spans="1:3" ht="16.5">
      <c r="A245" s="19">
        <v>46372</v>
      </c>
      <c r="B245" s="20"/>
      <c r="C245" s="275"/>
    </row>
    <row r="246" spans="1:3" ht="16.5">
      <c r="A246" s="19">
        <v>46373</v>
      </c>
      <c r="B246" s="20"/>
      <c r="C246" s="275"/>
    </row>
    <row r="247" spans="1:3" ht="16.5">
      <c r="A247" s="19">
        <v>46374</v>
      </c>
      <c r="B247" s="20"/>
      <c r="C247" s="275"/>
    </row>
    <row r="248" spans="1:3" ht="16.5">
      <c r="A248" s="19">
        <v>46377</v>
      </c>
      <c r="B248" s="20"/>
      <c r="C248" s="275"/>
    </row>
    <row r="249" spans="1:3" ht="16.5">
      <c r="A249" s="19">
        <v>46378</v>
      </c>
      <c r="B249" s="20"/>
      <c r="C249" s="275"/>
    </row>
    <row r="250" spans="1:3" ht="16.5">
      <c r="A250" s="19">
        <v>46379</v>
      </c>
      <c r="B250" s="20"/>
      <c r="C250" s="275"/>
    </row>
    <row r="251" spans="1:3" ht="16.5">
      <c r="A251" s="19">
        <v>46380</v>
      </c>
      <c r="B251" s="20"/>
      <c r="C251" s="275"/>
    </row>
    <row r="252" spans="1:3" ht="16.5">
      <c r="A252" s="19">
        <v>46381</v>
      </c>
      <c r="B252" s="20"/>
      <c r="C252" s="275"/>
    </row>
    <row r="253" spans="1:3" ht="16.5">
      <c r="A253" s="19">
        <v>46384</v>
      </c>
      <c r="B253" s="20"/>
      <c r="C253" s="275"/>
    </row>
    <row r="254" spans="1:3" ht="16.5">
      <c r="A254" s="19">
        <v>46385</v>
      </c>
      <c r="B254" s="20"/>
      <c r="C254" s="275"/>
    </row>
    <row r="255" spans="1:3" ht="16.5">
      <c r="A255" s="19">
        <v>46386</v>
      </c>
      <c r="B255" s="20"/>
      <c r="C255" s="275"/>
    </row>
  </sheetData>
  <sheetProtection algorithmName="SHA-512" hashValue="yngM8dMPWtczFPaMigWBbBeMJ85qSt0m0rJvyBmnf5wTHxdvy06gzRFwGF9PHFv70zr6RSeDir2FoO5/GM41uQ==" saltValue="NqTbwKPW8PtghYps+GtEuw==" spinCount="100000" sheet="1" objects="1" scenarios="1"/>
  <phoneticPr fontId="1"/>
  <conditionalFormatting sqref="B11:B255">
    <cfRule type="cellIs" dxfId="1080" priority="2" operator="lessThan">
      <formula>0</formula>
    </cfRule>
  </conditionalFormatting>
  <dataValidations count="1">
    <dataValidation type="whole" allowBlank="1" showInputMessage="1" showErrorMessage="1" error="整数を入力して下さい" sqref="B14:B178" xr:uid="{7BDD5299-0246-42E6-82B9-93351E3B3621}">
      <formula1>-99999999999999</formula1>
      <formula2>99999999999999</formula2>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1343-875B-4241-97FD-4896F3DC3DD1}">
  <sheetPr codeName="Sheet16"/>
  <dimension ref="B1:AE31"/>
  <sheetViews>
    <sheetView showGridLines="0" zoomScaleNormal="100" workbookViewId="0"/>
  </sheetViews>
  <sheetFormatPr defaultColWidth="9" defaultRowHeight="13.8"/>
  <cols>
    <col min="1" max="1" width="1.05078125" style="38" customWidth="1"/>
    <col min="2" max="2" width="11.83984375" style="38" bestFit="1" customWidth="1"/>
    <col min="3" max="3" width="25.3125" style="38" customWidth="1"/>
    <col min="4" max="4" width="4" style="38" customWidth="1"/>
    <col min="5" max="5" width="4.26171875" style="38" customWidth="1"/>
    <col min="6" max="6" width="11.05078125" style="38" customWidth="1"/>
    <col min="7" max="7" width="15" style="38" customWidth="1"/>
    <col min="8" max="8" width="9" style="38"/>
    <col min="9" max="9" width="24.41796875" style="38" customWidth="1"/>
    <col min="10" max="10" width="9" style="38"/>
    <col min="11" max="11" width="20.83984375" style="114" customWidth="1"/>
    <col min="12" max="14" width="9" style="114" customWidth="1"/>
    <col min="15" max="15" width="9" style="114"/>
    <col min="16" max="16" width="13" style="114" bestFit="1" customWidth="1"/>
    <col min="17" max="18" width="9" style="114"/>
    <col min="19" max="31" width="9" style="194"/>
    <col min="32" max="16384" width="9" style="38"/>
  </cols>
  <sheetData>
    <row r="1" spans="2:16">
      <c r="B1" s="250"/>
      <c r="I1" s="250" t="s">
        <v>227</v>
      </c>
    </row>
    <row r="3" spans="2:16" ht="19.2">
      <c r="B3" s="113" t="s">
        <v>103</v>
      </c>
      <c r="I3" s="113"/>
    </row>
    <row r="5" spans="2:16" ht="17.7" thickBot="1">
      <c r="C5" s="115" t="s">
        <v>747</v>
      </c>
      <c r="D5" s="115"/>
      <c r="E5" s="106"/>
      <c r="I5" s="115" t="s">
        <v>154</v>
      </c>
      <c r="L5" s="195">
        <v>46387</v>
      </c>
    </row>
    <row r="6" spans="2:16" ht="51" customHeight="1" thickBot="1">
      <c r="C6" s="141">
        <f>LARGE(Data!$C$1:$N$39,1)</f>
        <v>0</v>
      </c>
      <c r="D6" s="116"/>
      <c r="E6" s="117" t="s">
        <v>84</v>
      </c>
      <c r="F6" s="118" t="e">
        <f>VLOOKUP(C6,Data!$Q:$R,2,0)</f>
        <v>#N/A</v>
      </c>
      <c r="G6" s="119" t="s">
        <v>85</v>
      </c>
      <c r="H6" s="120"/>
      <c r="I6" s="196" t="e">
        <f ca="1">C6-K6</f>
        <v>#N/A</v>
      </c>
      <c r="K6" s="203" t="e">
        <f ca="1">VLOOKUP(L6,Data!$U:$V,2,0)</f>
        <v>#N/A</v>
      </c>
      <c r="L6" s="195">
        <f ca="1">IF(TODAY()&lt;=L5,TODAY(),L5)</f>
        <v>46026</v>
      </c>
      <c r="P6" s="122" t="e">
        <f>LARGE(Data!$C$1:$N$39,2)</f>
        <v>#NUM!</v>
      </c>
    </row>
    <row r="7" spans="2:16" ht="19.2">
      <c r="C7" s="54"/>
      <c r="D7" s="54"/>
      <c r="E7" s="123"/>
      <c r="F7" s="124" t="s">
        <v>86</v>
      </c>
      <c r="G7" s="125" t="e">
        <f>"+"&amp;C6-P6</f>
        <v>#NUM!</v>
      </c>
      <c r="H7" s="120"/>
      <c r="I7" s="54"/>
    </row>
    <row r="8" spans="2:16" ht="17.399999999999999">
      <c r="C8" s="54"/>
      <c r="D8" s="54"/>
      <c r="E8" s="123"/>
      <c r="F8" s="120"/>
      <c r="G8" s="120"/>
      <c r="H8" s="120"/>
      <c r="I8" s="54"/>
    </row>
    <row r="9" spans="2:16" ht="17.399999999999999">
      <c r="C9" s="54"/>
      <c r="D9" s="54"/>
      <c r="E9" s="123"/>
      <c r="F9" s="120"/>
      <c r="G9" s="120"/>
      <c r="H9" s="120"/>
      <c r="I9" s="54"/>
    </row>
    <row r="10" spans="2:16" ht="17.7" thickBot="1">
      <c r="C10" s="115" t="s">
        <v>748</v>
      </c>
      <c r="D10" s="115"/>
      <c r="E10" s="115"/>
      <c r="F10" s="120"/>
      <c r="G10" s="120"/>
      <c r="H10" s="120"/>
      <c r="I10" s="115" t="s">
        <v>156</v>
      </c>
      <c r="L10" s="195">
        <v>46387</v>
      </c>
    </row>
    <row r="11" spans="2:16" ht="51" customHeight="1" thickBot="1">
      <c r="C11" s="140">
        <f>SMALL(Data!$C$1:$N$39,1)</f>
        <v>0</v>
      </c>
      <c r="D11" s="126"/>
      <c r="E11" s="117" t="s">
        <v>84</v>
      </c>
      <c r="F11" s="118" t="e">
        <f>VLOOKUP(C11,Data!$Q:$R,2,0)</f>
        <v>#N/A</v>
      </c>
      <c r="G11" s="119" t="s">
        <v>87</v>
      </c>
      <c r="H11" s="120"/>
      <c r="I11" s="197" t="e">
        <f ca="1">C11-K11</f>
        <v>#N/A</v>
      </c>
      <c r="K11" s="203" t="e">
        <f ca="1">VLOOKUP(L11,Data!$U:$V,2,0)</f>
        <v>#N/A</v>
      </c>
      <c r="L11" s="195">
        <f ca="1">IF(TODAY()&lt;=L10,TODAY(),L10)</f>
        <v>46026</v>
      </c>
      <c r="O11" s="204"/>
      <c r="P11" s="122" t="e">
        <f>SMALL(Data!$C$1:$N$39,2)</f>
        <v>#NUM!</v>
      </c>
    </row>
    <row r="12" spans="2:16" ht="19.2">
      <c r="C12" s="54"/>
      <c r="D12" s="54"/>
      <c r="E12" s="123"/>
      <c r="F12" s="124" t="s">
        <v>88</v>
      </c>
      <c r="G12" s="127" t="e">
        <f>C11-P11</f>
        <v>#NUM!</v>
      </c>
      <c r="H12" s="120"/>
      <c r="I12" s="54"/>
    </row>
    <row r="13" spans="2:16" ht="24" customHeight="1">
      <c r="C13" s="54"/>
      <c r="D13" s="54"/>
      <c r="E13" s="128"/>
      <c r="F13" s="121"/>
      <c r="G13" s="121"/>
      <c r="H13" s="121"/>
      <c r="I13" s="54"/>
    </row>
    <row r="14" spans="2:16" ht="19.2">
      <c r="B14" s="113" t="s">
        <v>104</v>
      </c>
      <c r="D14" s="54"/>
      <c r="E14" s="54"/>
      <c r="I14" s="113"/>
    </row>
    <row r="15" spans="2:16" ht="17.7" thickBot="1">
      <c r="C15" s="113"/>
      <c r="D15" s="54"/>
      <c r="E15" s="54"/>
      <c r="I15" s="113"/>
    </row>
    <row r="16" spans="2:16" ht="33" customHeight="1" thickBot="1">
      <c r="B16" s="198" t="s">
        <v>148</v>
      </c>
      <c r="C16" s="199" t="str">
        <f>IF(L16+M16=0,"",L16&amp;"勝"&amp;M16&amp;"敗")</f>
        <v/>
      </c>
      <c r="D16" s="200"/>
      <c r="E16" s="201" t="str">
        <f t="shared" ref="E16" si="0">IF(L16+M16=0,"","勝率")</f>
        <v/>
      </c>
      <c r="F16" s="202" t="str">
        <f t="shared" ref="F16" si="1">IF(L16+M16=0,"",N16)</f>
        <v/>
      </c>
      <c r="I16" s="129"/>
      <c r="L16" s="114">
        <f>SUM(L18:L29)</f>
        <v>0</v>
      </c>
      <c r="M16" s="114">
        <f>SUM(M18:M29)</f>
        <v>0</v>
      </c>
      <c r="N16" s="139" t="e">
        <f>L16/SUM(L16:M16)</f>
        <v>#DIV/0!</v>
      </c>
    </row>
    <row r="17" spans="2:14" ht="17.399999999999999">
      <c r="C17" s="113"/>
      <c r="D17" s="54"/>
      <c r="E17" s="54"/>
      <c r="I17" s="113"/>
    </row>
    <row r="18" spans="2:14" ht="28.5" customHeight="1">
      <c r="B18" s="124" t="s">
        <v>105</v>
      </c>
      <c r="C18" s="129" t="str">
        <f>IF(L18+M18=0,"",L18&amp;"勝"&amp;M18&amp;"敗")</f>
        <v/>
      </c>
      <c r="D18" s="130"/>
      <c r="E18" s="131" t="str">
        <f>IF(L18+M18=0,"","勝率")</f>
        <v/>
      </c>
      <c r="F18" s="132" t="str">
        <f>IF(L18+M18=0,"",N18)</f>
        <v/>
      </c>
      <c r="I18" s="129"/>
      <c r="L18" s="114">
        <f>COUNTIF('1月'!$D$4:$D$22, "&gt; 0")</f>
        <v>0</v>
      </c>
      <c r="M18" s="114">
        <f>COUNTIF('1月'!$D$4:$D$22, "&lt; 0")</f>
        <v>0</v>
      </c>
      <c r="N18" s="139" t="e">
        <f>L18/SUM(L18:M18)</f>
        <v>#DIV/0!</v>
      </c>
    </row>
    <row r="19" spans="2:14" ht="28.5" customHeight="1">
      <c r="B19" s="124" t="s">
        <v>106</v>
      </c>
      <c r="C19" s="129" t="str">
        <f>IF(L19+M19=0,"",L19&amp;"勝"&amp;M19&amp;"敗")</f>
        <v/>
      </c>
      <c r="D19" s="130"/>
      <c r="E19" s="131" t="str">
        <f>IF(L19+M19=0,"","勝率")</f>
        <v/>
      </c>
      <c r="F19" s="132" t="str">
        <f t="shared" ref="F19:F29" si="2">IF(L19+M19=0,"",N19)</f>
        <v/>
      </c>
      <c r="I19" s="129"/>
      <c r="L19" s="114">
        <f>COUNTIF('2月'!$D$4:$D$21, "&gt; 0")</f>
        <v>0</v>
      </c>
      <c r="M19" s="114">
        <f>COUNTIF('2月'!$D$4:$D$21, "&lt; 0")</f>
        <v>0</v>
      </c>
      <c r="N19" s="139" t="e">
        <f>L19/SUM(L19:M19)</f>
        <v>#DIV/0!</v>
      </c>
    </row>
    <row r="20" spans="2:14" ht="28.5" customHeight="1">
      <c r="B20" s="124" t="s">
        <v>107</v>
      </c>
      <c r="C20" s="129" t="str">
        <f>IF(L20+M20=0,"",L20&amp;"勝"&amp;M20&amp;"敗")</f>
        <v/>
      </c>
      <c r="D20" s="130"/>
      <c r="E20" s="131" t="str">
        <f>IF(L20+M20=0,"","勝率")</f>
        <v/>
      </c>
      <c r="F20" s="132" t="str">
        <f t="shared" si="2"/>
        <v/>
      </c>
      <c r="I20" s="129"/>
      <c r="L20" s="114">
        <f>COUNTIF('3月'!$D$4:$D$24, "&gt; 0")</f>
        <v>0</v>
      </c>
      <c r="M20" s="114">
        <f>COUNTIF('3月'!$D$4:$D$24, "&lt; 0")</f>
        <v>0</v>
      </c>
      <c r="N20" s="139" t="e">
        <f>L20/SUM(L20:M20)</f>
        <v>#DIV/0!</v>
      </c>
    </row>
    <row r="21" spans="2:14" ht="28.5" customHeight="1">
      <c r="B21" s="124" t="s">
        <v>108</v>
      </c>
      <c r="C21" s="129" t="str">
        <f t="shared" ref="C21:C28" si="3">IF(L21+M21=0,"",L21&amp;"勝"&amp;M21&amp;"敗")</f>
        <v/>
      </c>
      <c r="D21" s="130"/>
      <c r="E21" s="131" t="str">
        <f t="shared" ref="E21:E29" si="4">IF(L21+M21=0,"","勝率")</f>
        <v/>
      </c>
      <c r="F21" s="132" t="str">
        <f t="shared" si="2"/>
        <v/>
      </c>
      <c r="I21" s="129"/>
      <c r="L21" s="114">
        <f>COUNTIF('4月'!$D$4:$D$24, "&gt; 0")</f>
        <v>0</v>
      </c>
      <c r="M21" s="114">
        <f>COUNTIF('4月'!$D$4:$D$24, "&lt; 0")</f>
        <v>0</v>
      </c>
      <c r="N21" s="139" t="e">
        <f t="shared" ref="N21:N29" si="5">L21/SUM(L21:M21)</f>
        <v>#DIV/0!</v>
      </c>
    </row>
    <row r="22" spans="2:14" ht="28.5" customHeight="1">
      <c r="B22" s="124" t="s">
        <v>109</v>
      </c>
      <c r="C22" s="129" t="str">
        <f t="shared" si="3"/>
        <v/>
      </c>
      <c r="D22" s="130"/>
      <c r="E22" s="131" t="str">
        <f t="shared" si="4"/>
        <v/>
      </c>
      <c r="F22" s="132" t="str">
        <f t="shared" si="2"/>
        <v/>
      </c>
      <c r="I22" s="129"/>
      <c r="L22" s="114">
        <f>COUNTIF('5月'!$D$4:$D$21, "&gt; 0")</f>
        <v>0</v>
      </c>
      <c r="M22" s="114">
        <f>COUNTIF('5月'!$D$4:$D$21, "&lt; 0")</f>
        <v>0</v>
      </c>
      <c r="N22" s="139" t="e">
        <f t="shared" si="5"/>
        <v>#DIV/0!</v>
      </c>
    </row>
    <row r="23" spans="2:14" ht="28.5" customHeight="1">
      <c r="B23" s="124" t="s">
        <v>110</v>
      </c>
      <c r="C23" s="129" t="str">
        <f t="shared" si="3"/>
        <v/>
      </c>
      <c r="D23" s="130"/>
      <c r="E23" s="131" t="str">
        <f t="shared" si="4"/>
        <v/>
      </c>
      <c r="F23" s="132" t="str">
        <f t="shared" si="2"/>
        <v/>
      </c>
      <c r="I23" s="129"/>
      <c r="L23" s="114">
        <f>COUNTIF('6月'!$D$4:$D$25, "&gt; 0")</f>
        <v>0</v>
      </c>
      <c r="M23" s="114">
        <f>COUNTIF('6月'!$D$4:$D$25, "&lt; 0")</f>
        <v>0</v>
      </c>
      <c r="N23" s="139" t="e">
        <f t="shared" si="5"/>
        <v>#DIV/0!</v>
      </c>
    </row>
    <row r="24" spans="2:14" ht="28.5" customHeight="1">
      <c r="B24" s="124" t="s">
        <v>111</v>
      </c>
      <c r="C24" s="129" t="str">
        <f t="shared" si="3"/>
        <v/>
      </c>
      <c r="D24" s="130"/>
      <c r="E24" s="131" t="str">
        <f t="shared" si="4"/>
        <v/>
      </c>
      <c r="F24" s="132" t="str">
        <f t="shared" si="2"/>
        <v/>
      </c>
      <c r="I24" s="129"/>
      <c r="L24" s="114">
        <f>COUNTIF('7月'!$D$4:$D$25, "&gt; 0")</f>
        <v>0</v>
      </c>
      <c r="M24" s="114">
        <f>COUNTIF('7月'!$D$4:$D$25, "&lt; 0")</f>
        <v>0</v>
      </c>
      <c r="N24" s="139" t="e">
        <f t="shared" si="5"/>
        <v>#DIV/0!</v>
      </c>
    </row>
    <row r="25" spans="2:14" ht="28.5" customHeight="1">
      <c r="B25" s="124" t="s">
        <v>112</v>
      </c>
      <c r="C25" s="129" t="str">
        <f t="shared" si="3"/>
        <v/>
      </c>
      <c r="D25" s="130"/>
      <c r="E25" s="131" t="str">
        <f t="shared" si="4"/>
        <v/>
      </c>
      <c r="F25" s="132" t="str">
        <f t="shared" si="2"/>
        <v/>
      </c>
      <c r="I25" s="129"/>
      <c r="L25" s="114">
        <f>COUNTIF('8月'!$D$4:$D$23, "&gt; 0")</f>
        <v>0</v>
      </c>
      <c r="M25" s="114">
        <f>COUNTIF('8月'!$D$4:$D$23, "&lt; 0")</f>
        <v>0</v>
      </c>
      <c r="N25" s="139" t="e">
        <f t="shared" si="5"/>
        <v>#DIV/0!</v>
      </c>
    </row>
    <row r="26" spans="2:14" ht="28.5" customHeight="1">
      <c r="B26" s="124" t="s">
        <v>113</v>
      </c>
      <c r="C26" s="129" t="str">
        <f t="shared" si="3"/>
        <v/>
      </c>
      <c r="D26" s="130"/>
      <c r="E26" s="131" t="str">
        <f t="shared" si="4"/>
        <v/>
      </c>
      <c r="F26" s="132" t="str">
        <f t="shared" si="2"/>
        <v/>
      </c>
      <c r="I26" s="129"/>
      <c r="L26" s="114">
        <f>COUNTIF('9月'!$D$4:$D$22, "&gt; 0")</f>
        <v>0</v>
      </c>
      <c r="M26" s="114">
        <f>COUNTIF('9月'!$D$4:$D$22, "&lt; 0")</f>
        <v>0</v>
      </c>
      <c r="N26" s="139" t="e">
        <f t="shared" si="5"/>
        <v>#DIV/0!</v>
      </c>
    </row>
    <row r="27" spans="2:14" ht="28.5" customHeight="1">
      <c r="B27" s="124" t="s">
        <v>114</v>
      </c>
      <c r="C27" s="129" t="str">
        <f t="shared" si="3"/>
        <v/>
      </c>
      <c r="D27" s="130"/>
      <c r="E27" s="131" t="str">
        <f t="shared" si="4"/>
        <v/>
      </c>
      <c r="F27" s="132" t="str">
        <f t="shared" si="2"/>
        <v/>
      </c>
      <c r="I27" s="129"/>
      <c r="L27" s="114">
        <f>COUNTIF('10月'!$D$4:$D$24, "&gt; 0")</f>
        <v>0</v>
      </c>
      <c r="M27" s="114">
        <f>COUNTIF('10月'!$D$4:$D$24, "&lt; 0")</f>
        <v>0</v>
      </c>
      <c r="N27" s="139" t="e">
        <f t="shared" si="5"/>
        <v>#DIV/0!</v>
      </c>
    </row>
    <row r="28" spans="2:14" ht="28.5" customHeight="1">
      <c r="B28" s="124" t="s">
        <v>115</v>
      </c>
      <c r="C28" s="129" t="str">
        <f t="shared" si="3"/>
        <v/>
      </c>
      <c r="D28" s="130"/>
      <c r="E28" s="131" t="str">
        <f t="shared" si="4"/>
        <v/>
      </c>
      <c r="F28" s="132" t="str">
        <f t="shared" si="2"/>
        <v/>
      </c>
      <c r="I28" s="129"/>
      <c r="L28" s="114">
        <f>COUNTIF('11月'!$D$4:$D$22, "&gt; 0")</f>
        <v>0</v>
      </c>
      <c r="M28" s="114">
        <f>COUNTIF('11月'!$D$4:$D$22, "&lt; 0")</f>
        <v>0</v>
      </c>
      <c r="N28" s="139" t="e">
        <f t="shared" si="5"/>
        <v>#DIV/0!</v>
      </c>
    </row>
    <row r="29" spans="2:14" ht="28.5" customHeight="1">
      <c r="B29" s="124" t="s">
        <v>116</v>
      </c>
      <c r="C29" s="129" t="str">
        <f>IF(L29+M29=0,"",L29&amp;"勝"&amp;M29&amp;"敗")</f>
        <v/>
      </c>
      <c r="D29" s="130"/>
      <c r="E29" s="131" t="str">
        <f t="shared" si="4"/>
        <v/>
      </c>
      <c r="F29" s="132" t="str">
        <f t="shared" si="2"/>
        <v/>
      </c>
      <c r="I29" s="129"/>
      <c r="L29" s="114">
        <f>COUNTIF('12月'!$D$4:$D$25, "&gt; 0")</f>
        <v>0</v>
      </c>
      <c r="M29" s="114">
        <f>COUNTIF('12月'!$D$4:$D$25, "&lt; 0")</f>
        <v>0</v>
      </c>
      <c r="N29" s="139" t="e">
        <f t="shared" si="5"/>
        <v>#DIV/0!</v>
      </c>
    </row>
    <row r="30" spans="2:14">
      <c r="C30" s="54"/>
      <c r="D30" s="54"/>
      <c r="E30" s="54"/>
      <c r="I30" s="54"/>
    </row>
    <row r="31" spans="2:14" ht="28.5" customHeight="1"/>
  </sheetData>
  <sheetProtection algorithmName="SHA-512" hashValue="wz2Eg2RwYfvHdENuAvuYspnkVp2NGSGFO3+q15dSnK5PSC0yLWzPETKXNc4VZX2QBoRR740PoH84yJWh1kDd/A==" saltValue="MjW0OXtHI/N25mtcgPj0hg==" spinCount="100000" sheet="1" objects="1" scenarios="1"/>
  <phoneticPr fontId="1"/>
  <conditionalFormatting sqref="F6 F11">
    <cfRule type="containsErrors" dxfId="15" priority="7">
      <formula>ISERROR(F6)</formula>
    </cfRule>
  </conditionalFormatting>
  <conditionalFormatting sqref="I6 I11">
    <cfRule type="containsErrors" dxfId="12" priority="1">
      <formula>ISERROR(I6)</formula>
    </cfRule>
  </conditionalFormatting>
  <hyperlinks>
    <hyperlink ref="I1" location="目次!A1" display="目次へジャンプ" xr:uid="{A8CC2130-18E4-4029-8547-7E4B73051C0D}"/>
  </hyperlink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3" id="{44B59792-D4F3-4D91-8D3B-8F6AC8EBDB8C}">
            <xm:f>$C$6=入力シート!$B$5</xm:f>
            <x14:dxf>
              <font>
                <color theme="0"/>
              </font>
            </x14:dxf>
          </x14:cfRule>
          <xm:sqref>F7:G7</xm:sqref>
        </x14:conditionalFormatting>
        <x14:conditionalFormatting xmlns:xm="http://schemas.microsoft.com/office/excel/2006/main">
          <x14:cfRule type="expression" priority="2" id="{115B7F91-8464-4300-AC1B-ABD105E1730A}">
            <xm:f>$C$11=入力シート!$B$5</xm:f>
            <x14:dxf>
              <font>
                <color theme="0"/>
              </font>
            </x14:dxf>
          </x14:cfRule>
          <xm:sqref>F12:G12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BBD4-FB01-41D8-8E7A-3505D6E914B6}">
  <sheetPr codeName="Sheet22">
    <tabColor theme="8"/>
  </sheetPr>
  <dimension ref="B3:X391"/>
  <sheetViews>
    <sheetView showGridLines="0" zoomScaleNormal="100" workbookViewId="0"/>
  </sheetViews>
  <sheetFormatPr defaultRowHeight="12.9"/>
  <cols>
    <col min="3" max="14" width="13.05078125" customWidth="1"/>
    <col min="17" max="17" width="12.578125" bestFit="1" customWidth="1"/>
    <col min="22" max="22" width="12.578125" bestFit="1" customWidth="1"/>
    <col min="23" max="23" width="8.83984375" style="4"/>
  </cols>
  <sheetData>
    <row r="3" spans="2:24">
      <c r="Q3" t="s">
        <v>245</v>
      </c>
      <c r="U3" t="s">
        <v>155</v>
      </c>
      <c r="V3" s="28"/>
    </row>
    <row r="4" spans="2:24">
      <c r="B4" t="s">
        <v>127</v>
      </c>
      <c r="C4" s="28">
        <f>入力シート!$B$5</f>
        <v>0</v>
      </c>
    </row>
    <row r="5" spans="2:24">
      <c r="C5" t="s">
        <v>72</v>
      </c>
      <c r="D5" t="s">
        <v>73</v>
      </c>
      <c r="E5" t="s">
        <v>74</v>
      </c>
      <c r="F5" t="s">
        <v>75</v>
      </c>
      <c r="G5" t="s">
        <v>76</v>
      </c>
      <c r="H5" t="s">
        <v>77</v>
      </c>
      <c r="I5" t="s">
        <v>78</v>
      </c>
      <c r="J5" t="s">
        <v>79</v>
      </c>
      <c r="K5" t="s">
        <v>80</v>
      </c>
      <c r="L5" t="s">
        <v>81</v>
      </c>
      <c r="M5" t="s">
        <v>83</v>
      </c>
      <c r="N5" t="s">
        <v>126</v>
      </c>
      <c r="Q5" t="s">
        <v>82</v>
      </c>
      <c r="V5" t="s">
        <v>82</v>
      </c>
      <c r="X5" t="s">
        <v>697</v>
      </c>
    </row>
    <row r="6" spans="2:24" ht="13.8">
      <c r="C6" s="192" t="str">
        <f>IF(ISERROR('1月'!C4),"",'1月'!C4)</f>
        <v/>
      </c>
      <c r="D6" s="192" t="str">
        <f>IF(ISERROR('2月'!C4),"",'2月'!C4)</f>
        <v/>
      </c>
      <c r="E6" s="192" t="str">
        <f>IF(ISERROR('3月'!C4),"",'3月'!C4)</f>
        <v/>
      </c>
      <c r="F6" s="192" t="str">
        <f>IF(ISERROR('4月'!C4),"",'4月'!C4)</f>
        <v/>
      </c>
      <c r="G6" s="192" t="str">
        <f>IF(ISERROR('5月'!C4),"",'5月'!C4)</f>
        <v/>
      </c>
      <c r="H6" s="192" t="str">
        <f>IF(ISERROR('6月'!C4),"",'6月'!C4)</f>
        <v/>
      </c>
      <c r="I6" s="192" t="str">
        <f>IF(ISERROR('7月'!C4),"",'7月'!C4)</f>
        <v/>
      </c>
      <c r="J6" s="192" t="str">
        <f>IF(ISERROR('8月'!C4),"",'8月'!C4)</f>
        <v/>
      </c>
      <c r="K6" s="192" t="str">
        <f>IF(ISERROR('9月'!C4),"",'9月'!C4)</f>
        <v/>
      </c>
      <c r="L6" s="192" t="str">
        <f>IF(ISERROR('10月'!C4),"",'10月'!C4)</f>
        <v/>
      </c>
      <c r="M6" s="192" t="str">
        <f>IF(ISERROR('11月'!C4),"",'11月'!C4)</f>
        <v/>
      </c>
      <c r="N6" s="192" t="str">
        <f>IF(ISERROR('12月'!C4),"",'12月'!C4)</f>
        <v/>
      </c>
      <c r="Q6" s="28" t="str">
        <f t="shared" ref="Q6:Q24" si="0">C6</f>
        <v/>
      </c>
      <c r="R6" s="29">
        <v>46027</v>
      </c>
      <c r="S6" s="280" t="s">
        <v>458</v>
      </c>
      <c r="U6" s="29">
        <v>46027</v>
      </c>
      <c r="V6" s="28" t="str">
        <f>C6</f>
        <v/>
      </c>
      <c r="W6" s="4" t="s">
        <v>324</v>
      </c>
      <c r="X6" t="s">
        <v>698</v>
      </c>
    </row>
    <row r="7" spans="2:24" ht="13.8">
      <c r="C7" s="192" t="str">
        <f>IF(ISERROR('1月'!C5),"",'1月'!C5)</f>
        <v/>
      </c>
      <c r="D7" s="192" t="str">
        <f>IF(ISERROR('2月'!C5),"",'2月'!C5)</f>
        <v/>
      </c>
      <c r="E7" s="192" t="str">
        <f>IF(ISERROR('3月'!C5),"",'3月'!C5)</f>
        <v/>
      </c>
      <c r="F7" s="192" t="str">
        <f>IF(ISERROR('4月'!C5),"",'4月'!C5)</f>
        <v/>
      </c>
      <c r="G7" s="192" t="str">
        <f>IF(ISERROR('5月'!C5),"",'5月'!C5)</f>
        <v/>
      </c>
      <c r="H7" s="192" t="str">
        <f>IF(ISERROR('6月'!C5),"",'6月'!C5)</f>
        <v/>
      </c>
      <c r="I7" s="192" t="str">
        <f>IF(ISERROR('7月'!C5),"",'7月'!C5)</f>
        <v/>
      </c>
      <c r="J7" s="192" t="str">
        <f>IF(ISERROR('8月'!C5),"",'8月'!C5)</f>
        <v/>
      </c>
      <c r="K7" s="192" t="str">
        <f>IF(ISERROR('9月'!C5),"",'9月'!C5)</f>
        <v/>
      </c>
      <c r="L7" s="192" t="str">
        <f>IF(ISERROR('10月'!C5),"",'10月'!C5)</f>
        <v/>
      </c>
      <c r="M7" s="192" t="str">
        <f>IF(ISERROR('11月'!C5),"",'11月'!C5)</f>
        <v/>
      </c>
      <c r="N7" s="192" t="str">
        <f>IF(ISERROR('12月'!C5),"",'12月'!C5)</f>
        <v/>
      </c>
      <c r="Q7" s="28" t="str">
        <f t="shared" si="0"/>
        <v/>
      </c>
      <c r="R7" s="29">
        <v>46028</v>
      </c>
      <c r="S7" s="280" t="s">
        <v>459</v>
      </c>
      <c r="U7" s="29">
        <v>46028</v>
      </c>
      <c r="V7" s="28" t="str">
        <f>C7</f>
        <v/>
      </c>
      <c r="W7" s="4" t="s">
        <v>324</v>
      </c>
      <c r="X7" t="s">
        <v>818</v>
      </c>
    </row>
    <row r="8" spans="2:24" ht="13.8">
      <c r="C8" s="192" t="str">
        <f>IF(ISERROR('1月'!C6),"",'1月'!C6)</f>
        <v/>
      </c>
      <c r="D8" s="192" t="str">
        <f>IF(ISERROR('2月'!C6),"",'2月'!C6)</f>
        <v/>
      </c>
      <c r="E8" s="192" t="str">
        <f>IF(ISERROR('3月'!C6),"",'3月'!C6)</f>
        <v/>
      </c>
      <c r="F8" s="192" t="str">
        <f>IF(ISERROR('4月'!C6),"",'4月'!C6)</f>
        <v/>
      </c>
      <c r="G8" s="192" t="str">
        <f>IF(ISERROR('5月'!C6),"",'5月'!C6)</f>
        <v/>
      </c>
      <c r="H8" s="192" t="str">
        <f>IF(ISERROR('6月'!C6),"",'6月'!C6)</f>
        <v/>
      </c>
      <c r="I8" s="192" t="str">
        <f>IF(ISERROR('7月'!C6),"",'7月'!C6)</f>
        <v/>
      </c>
      <c r="J8" s="192" t="str">
        <f>IF(ISERROR('8月'!C6),"",'8月'!C6)</f>
        <v/>
      </c>
      <c r="K8" s="192" t="str">
        <f>IF(ISERROR('9月'!C6),"",'9月'!C6)</f>
        <v/>
      </c>
      <c r="L8" s="192" t="str">
        <f>IF(ISERROR('10月'!C6),"",'10月'!C6)</f>
        <v/>
      </c>
      <c r="M8" s="192" t="str">
        <f>IF(ISERROR('11月'!C6),"",'11月'!C6)</f>
        <v/>
      </c>
      <c r="N8" s="192" t="str">
        <f>IF(ISERROR('12月'!C6),"",'12月'!C6)</f>
        <v/>
      </c>
      <c r="Q8" s="28" t="str">
        <f t="shared" si="0"/>
        <v/>
      </c>
      <c r="R8" s="29">
        <v>46029</v>
      </c>
      <c r="S8" s="280" t="s">
        <v>460</v>
      </c>
      <c r="U8" s="29">
        <v>46029</v>
      </c>
      <c r="V8" s="28" t="str">
        <f>C8</f>
        <v/>
      </c>
      <c r="W8" s="4" t="s">
        <v>324</v>
      </c>
      <c r="X8" t="s">
        <v>699</v>
      </c>
    </row>
    <row r="9" spans="2:24" ht="13.8">
      <c r="C9" s="192" t="str">
        <f>IF(ISERROR('1月'!C7),"",'1月'!C7)</f>
        <v/>
      </c>
      <c r="D9" s="192" t="str">
        <f>IF(ISERROR('2月'!C7),"",'2月'!C7)</f>
        <v/>
      </c>
      <c r="E9" s="192" t="str">
        <f>IF(ISERROR('3月'!C7),"",'3月'!C7)</f>
        <v/>
      </c>
      <c r="F9" s="192" t="str">
        <f>IF(ISERROR('4月'!C7),"",'4月'!C7)</f>
        <v/>
      </c>
      <c r="G9" s="192" t="str">
        <f>IF(ISERROR('5月'!C7),"",'5月'!C7)</f>
        <v/>
      </c>
      <c r="H9" s="192" t="str">
        <f>IF(ISERROR('6月'!C7),"",'6月'!C7)</f>
        <v/>
      </c>
      <c r="I9" s="192" t="str">
        <f>IF(ISERROR('7月'!C7),"",'7月'!C7)</f>
        <v/>
      </c>
      <c r="J9" s="192" t="str">
        <f>IF(ISERROR('8月'!C7),"",'8月'!C7)</f>
        <v/>
      </c>
      <c r="K9" s="192" t="str">
        <f>IF(ISERROR('9月'!C7),"",'9月'!C7)</f>
        <v/>
      </c>
      <c r="L9" s="192" t="str">
        <f>IF(ISERROR('10月'!C7),"",'10月'!C7)</f>
        <v/>
      </c>
      <c r="M9" s="192" t="str">
        <f>IF(ISERROR('11月'!C7),"",'11月'!C7)</f>
        <v/>
      </c>
      <c r="N9" s="192" t="str">
        <f>IF(ISERROR('12月'!C7),"",'12月'!C7)</f>
        <v/>
      </c>
      <c r="Q9" s="28" t="str">
        <f t="shared" si="0"/>
        <v/>
      </c>
      <c r="R9" s="29">
        <v>46030</v>
      </c>
      <c r="S9" s="280" t="s">
        <v>461</v>
      </c>
      <c r="U9" s="29">
        <v>46030</v>
      </c>
      <c r="V9" s="28" t="str">
        <f>C9</f>
        <v/>
      </c>
      <c r="W9" s="4" t="s">
        <v>324</v>
      </c>
      <c r="X9" t="s">
        <v>701</v>
      </c>
    </row>
    <row r="10" spans="2:24" ht="13.8">
      <c r="C10" s="192" t="str">
        <f>IF(ISERROR('1月'!C8),"",'1月'!C8)</f>
        <v/>
      </c>
      <c r="D10" s="192" t="str">
        <f>IF(ISERROR('2月'!C8),"",'2月'!C8)</f>
        <v/>
      </c>
      <c r="E10" s="192" t="str">
        <f>IF(ISERROR('3月'!C8),"",'3月'!C8)</f>
        <v/>
      </c>
      <c r="F10" s="192" t="str">
        <f>IF(ISERROR('4月'!C8),"",'4月'!C8)</f>
        <v/>
      </c>
      <c r="G10" s="192" t="str">
        <f>IF(ISERROR('5月'!C8),"",'5月'!C8)</f>
        <v/>
      </c>
      <c r="H10" s="192" t="str">
        <f>IF(ISERROR('6月'!C8),"",'6月'!C8)</f>
        <v/>
      </c>
      <c r="I10" s="192" t="str">
        <f>IF(ISERROR('7月'!C8),"",'7月'!C8)</f>
        <v/>
      </c>
      <c r="J10" s="192" t="str">
        <f>IF(ISERROR('8月'!C8),"",'8月'!C8)</f>
        <v/>
      </c>
      <c r="K10" s="192" t="str">
        <f>IF(ISERROR('9月'!C8),"",'9月'!C8)</f>
        <v/>
      </c>
      <c r="L10" s="192" t="str">
        <f>IF(ISERROR('10月'!C8),"",'10月'!C8)</f>
        <v/>
      </c>
      <c r="M10" s="192" t="str">
        <f>IF(ISERROR('11月'!C8),"",'11月'!C8)</f>
        <v/>
      </c>
      <c r="N10" s="192" t="str">
        <f>IF(ISERROR('12月'!C8),"",'12月'!C8)</f>
        <v/>
      </c>
      <c r="Q10" s="28" t="str">
        <f t="shared" si="0"/>
        <v/>
      </c>
      <c r="R10" s="29">
        <v>46031</v>
      </c>
      <c r="S10" s="280" t="s">
        <v>462</v>
      </c>
      <c r="U10" s="29">
        <v>46031</v>
      </c>
      <c r="V10" s="28" t="str">
        <f>C10</f>
        <v/>
      </c>
      <c r="W10" s="4" t="s">
        <v>324</v>
      </c>
      <c r="X10" t="s">
        <v>822</v>
      </c>
    </row>
    <row r="11" spans="2:24" ht="13.8">
      <c r="C11" s="192" t="str">
        <f>IF(ISERROR('1月'!C9),"",'1月'!C9)</f>
        <v/>
      </c>
      <c r="D11" s="192" t="str">
        <f>IF(ISERROR('2月'!C9),"",'2月'!C9)</f>
        <v/>
      </c>
      <c r="E11" s="192" t="str">
        <f>IF(ISERROR('3月'!C9),"",'3月'!C9)</f>
        <v/>
      </c>
      <c r="F11" s="192" t="str">
        <f>IF(ISERROR('4月'!C9),"",'4月'!C9)</f>
        <v/>
      </c>
      <c r="G11" s="192" t="str">
        <f>IF(ISERROR('5月'!C9),"",'5月'!C9)</f>
        <v/>
      </c>
      <c r="H11" s="192" t="str">
        <f>IF(ISERROR('6月'!C9),"",'6月'!C9)</f>
        <v/>
      </c>
      <c r="I11" s="192" t="str">
        <f>IF(ISERROR('7月'!C9),"",'7月'!C9)</f>
        <v/>
      </c>
      <c r="J11" s="192" t="str">
        <f>IF(ISERROR('8月'!C9),"",'8月'!C9)</f>
        <v/>
      </c>
      <c r="K11" s="192" t="str">
        <f>IF(ISERROR('9月'!C9),"",'9月'!C9)</f>
        <v/>
      </c>
      <c r="L11" s="192" t="str">
        <f>IF(ISERROR('10月'!C9),"",'10月'!C9)</f>
        <v/>
      </c>
      <c r="M11" s="192" t="str">
        <f>IF(ISERROR('11月'!C9),"",'11月'!C9)</f>
        <v/>
      </c>
      <c r="N11" s="192" t="str">
        <f>IF(ISERROR('12月'!C9),"",'12月'!C9)</f>
        <v/>
      </c>
      <c r="Q11" s="28" t="str">
        <f t="shared" si="0"/>
        <v/>
      </c>
      <c r="R11" s="29">
        <v>46035</v>
      </c>
      <c r="S11" s="280" t="s">
        <v>463</v>
      </c>
      <c r="U11" s="29">
        <v>46032</v>
      </c>
      <c r="V11" s="28" t="str">
        <f>V10</f>
        <v/>
      </c>
      <c r="W11" s="4" t="s">
        <v>324</v>
      </c>
      <c r="X11" t="s">
        <v>700</v>
      </c>
    </row>
    <row r="12" spans="2:24" ht="13.8">
      <c r="C12" s="192" t="str">
        <f>IF(ISERROR('1月'!C10),"",'1月'!C10)</f>
        <v/>
      </c>
      <c r="D12" s="192" t="str">
        <f>IF(ISERROR('2月'!C10),"",'2月'!C10)</f>
        <v/>
      </c>
      <c r="E12" s="192" t="str">
        <f>IF(ISERROR('3月'!C10),"",'3月'!C10)</f>
        <v/>
      </c>
      <c r="F12" s="192" t="str">
        <f>IF(ISERROR('4月'!C10),"",'4月'!C10)</f>
        <v/>
      </c>
      <c r="G12" s="192" t="str">
        <f>IF(ISERROR('5月'!C10),"",'5月'!C10)</f>
        <v/>
      </c>
      <c r="H12" s="192" t="str">
        <f>IF(ISERROR('6月'!C10),"",'6月'!C10)</f>
        <v/>
      </c>
      <c r="I12" s="192" t="str">
        <f>IF(ISERROR('7月'!C10),"",'7月'!C10)</f>
        <v/>
      </c>
      <c r="J12" s="192" t="str">
        <f>IF(ISERROR('8月'!C10),"",'8月'!C10)</f>
        <v/>
      </c>
      <c r="K12" s="192" t="str">
        <f>IF(ISERROR('9月'!C10),"",'9月'!C10)</f>
        <v/>
      </c>
      <c r="L12" s="192" t="str">
        <f>IF(ISERROR('10月'!C10),"",'10月'!C10)</f>
        <v/>
      </c>
      <c r="M12" s="192" t="str">
        <f>IF(ISERROR('11月'!C10),"",'11月'!C10)</f>
        <v/>
      </c>
      <c r="N12" s="192" t="str">
        <f>IF(ISERROR('12月'!C10),"",'12月'!C10)</f>
        <v/>
      </c>
      <c r="Q12" s="28" t="str">
        <f t="shared" si="0"/>
        <v/>
      </c>
      <c r="R12" s="29">
        <v>46036</v>
      </c>
      <c r="S12" s="280" t="s">
        <v>464</v>
      </c>
      <c r="U12" s="29">
        <v>46033</v>
      </c>
      <c r="V12" s="28" t="str">
        <f t="shared" ref="V12:V13" si="1">V11</f>
        <v/>
      </c>
    </row>
    <row r="13" spans="2:24" ht="13.8">
      <c r="C13" s="192" t="str">
        <f>IF(ISERROR('1月'!C11),"",'1月'!C11)</f>
        <v/>
      </c>
      <c r="D13" s="192" t="str">
        <f>IF(ISERROR('2月'!C11),"",'2月'!C11)</f>
        <v/>
      </c>
      <c r="E13" s="192" t="str">
        <f>IF(ISERROR('3月'!C11),"",'3月'!C11)</f>
        <v/>
      </c>
      <c r="F13" s="192" t="str">
        <f>IF(ISERROR('4月'!C11),"",'4月'!C11)</f>
        <v/>
      </c>
      <c r="G13" s="192" t="str">
        <f>IF(ISERROR('5月'!C11),"",'5月'!C11)</f>
        <v/>
      </c>
      <c r="H13" s="192" t="str">
        <f>IF(ISERROR('6月'!C11),"",'6月'!C11)</f>
        <v/>
      </c>
      <c r="I13" s="192" t="str">
        <f>IF(ISERROR('7月'!C11),"",'7月'!C11)</f>
        <v/>
      </c>
      <c r="J13" s="192" t="str">
        <f>IF(ISERROR('8月'!C11),"",'8月'!C11)</f>
        <v/>
      </c>
      <c r="K13" s="192" t="str">
        <f>IF(ISERROR('9月'!C11),"",'9月'!C11)</f>
        <v/>
      </c>
      <c r="L13" s="192" t="str">
        <f>IF(ISERROR('10月'!C11),"",'10月'!C11)</f>
        <v/>
      </c>
      <c r="M13" s="192" t="str">
        <f>IF(ISERROR('11月'!C11),"",'11月'!C11)</f>
        <v/>
      </c>
      <c r="N13" s="192" t="str">
        <f>IF(ISERROR('12月'!C11),"",'12月'!C11)</f>
        <v/>
      </c>
      <c r="Q13" s="28" t="str">
        <f t="shared" si="0"/>
        <v/>
      </c>
      <c r="R13" s="29">
        <v>46037</v>
      </c>
      <c r="S13" s="280" t="s">
        <v>465</v>
      </c>
      <c r="U13" s="29">
        <v>46034</v>
      </c>
      <c r="V13" s="28" t="str">
        <f t="shared" si="1"/>
        <v/>
      </c>
    </row>
    <row r="14" spans="2:24" ht="13.8">
      <c r="C14" s="192" t="str">
        <f>IF(ISERROR('1月'!C12),"",'1月'!C12)</f>
        <v/>
      </c>
      <c r="D14" s="192" t="str">
        <f>IF(ISERROR('2月'!C12),"",'2月'!C12)</f>
        <v/>
      </c>
      <c r="E14" s="192" t="str">
        <f>IF(ISERROR('3月'!C12),"",'3月'!C12)</f>
        <v/>
      </c>
      <c r="F14" s="192" t="str">
        <f>IF(ISERROR('4月'!C12),"",'4月'!C12)</f>
        <v/>
      </c>
      <c r="G14" s="192" t="str">
        <f>IF(ISERROR('5月'!C12),"",'5月'!C12)</f>
        <v/>
      </c>
      <c r="H14" s="192" t="str">
        <f>IF(ISERROR('6月'!C12),"",'6月'!C12)</f>
        <v/>
      </c>
      <c r="I14" s="192" t="str">
        <f>IF(ISERROR('7月'!C12),"",'7月'!C12)</f>
        <v/>
      </c>
      <c r="J14" s="192" t="str">
        <f>IF(ISERROR('8月'!C12),"",'8月'!C12)</f>
        <v/>
      </c>
      <c r="K14" s="192" t="str">
        <f>IF(ISERROR('9月'!C12),"",'9月'!C12)</f>
        <v/>
      </c>
      <c r="L14" s="192" t="str">
        <f>IF(ISERROR('10月'!C12),"",'10月'!C12)</f>
        <v/>
      </c>
      <c r="M14" s="192" t="str">
        <f>IF(ISERROR('11月'!C12),"",'11月'!C12)</f>
        <v/>
      </c>
      <c r="N14" s="192" t="str">
        <f>IF(ISERROR('12月'!C12),"",'12月'!C12)</f>
        <v/>
      </c>
      <c r="Q14" s="28" t="str">
        <f t="shared" si="0"/>
        <v/>
      </c>
      <c r="R14" s="29">
        <v>46038</v>
      </c>
      <c r="S14" s="280" t="s">
        <v>466</v>
      </c>
      <c r="U14" s="29">
        <v>46035</v>
      </c>
      <c r="V14" s="28" t="str">
        <f>C11</f>
        <v/>
      </c>
    </row>
    <row r="15" spans="2:24" ht="13.8">
      <c r="C15" s="192" t="str">
        <f>IF(ISERROR('1月'!C13),"",'1月'!C13)</f>
        <v/>
      </c>
      <c r="D15" s="192" t="str">
        <f>IF(ISERROR('2月'!C13),"",'2月'!C13)</f>
        <v/>
      </c>
      <c r="E15" s="192" t="str">
        <f>IF(ISERROR('3月'!C13),"",'3月'!C13)</f>
        <v/>
      </c>
      <c r="F15" s="192" t="str">
        <f>IF(ISERROR('4月'!C13),"",'4月'!C13)</f>
        <v/>
      </c>
      <c r="G15" s="192" t="str">
        <f>IF(ISERROR('5月'!C13),"",'5月'!C13)</f>
        <v/>
      </c>
      <c r="H15" s="192" t="str">
        <f>IF(ISERROR('6月'!C13),"",'6月'!C13)</f>
        <v/>
      </c>
      <c r="I15" s="192" t="str">
        <f>IF(ISERROR('7月'!C13),"",'7月'!C13)</f>
        <v/>
      </c>
      <c r="J15" s="192" t="str">
        <f>IF(ISERROR('8月'!C13),"",'8月'!C13)</f>
        <v/>
      </c>
      <c r="K15" s="192" t="str">
        <f>IF(ISERROR('9月'!C13),"",'9月'!C13)</f>
        <v/>
      </c>
      <c r="L15" s="192" t="str">
        <f>IF(ISERROR('10月'!C13),"",'10月'!C13)</f>
        <v/>
      </c>
      <c r="M15" s="192" t="str">
        <f>IF(ISERROR('11月'!C13),"",'11月'!C13)</f>
        <v/>
      </c>
      <c r="N15" s="192" t="str">
        <f>IF(ISERROR('12月'!C13),"",'12月'!C13)</f>
        <v/>
      </c>
      <c r="Q15" s="28" t="str">
        <f t="shared" si="0"/>
        <v/>
      </c>
      <c r="R15" s="29">
        <v>46041</v>
      </c>
      <c r="S15" s="280" t="s">
        <v>467</v>
      </c>
      <c r="U15" s="29">
        <v>46036</v>
      </c>
      <c r="V15" s="28" t="str">
        <f>C12</f>
        <v/>
      </c>
    </row>
    <row r="16" spans="2:24" ht="13.8">
      <c r="C16" s="192" t="str">
        <f>IF(ISERROR('1月'!C14),"",'1月'!C14)</f>
        <v/>
      </c>
      <c r="D16" s="192" t="str">
        <f>IF(ISERROR('2月'!C14),"",'2月'!C14)</f>
        <v/>
      </c>
      <c r="E16" s="192" t="str">
        <f>IF(ISERROR('3月'!C14),"",'3月'!C14)</f>
        <v/>
      </c>
      <c r="F16" s="192" t="str">
        <f>IF(ISERROR('4月'!C14),"",'4月'!C14)</f>
        <v/>
      </c>
      <c r="G16" s="192" t="str">
        <f>IF(ISERROR('5月'!C14),"",'5月'!C14)</f>
        <v/>
      </c>
      <c r="H16" s="192" t="str">
        <f>IF(ISERROR('6月'!C14),"",'6月'!C14)</f>
        <v/>
      </c>
      <c r="I16" s="192" t="str">
        <f>IF(ISERROR('7月'!C14),"",'7月'!C14)</f>
        <v/>
      </c>
      <c r="J16" s="192" t="str">
        <f>IF(ISERROR('8月'!C14),"",'8月'!C14)</f>
        <v/>
      </c>
      <c r="K16" s="192" t="str">
        <f>IF(ISERROR('9月'!C14),"",'9月'!C14)</f>
        <v/>
      </c>
      <c r="L16" s="192" t="str">
        <f>IF(ISERROR('10月'!C14),"",'10月'!C14)</f>
        <v/>
      </c>
      <c r="M16" s="192" t="str">
        <f>IF(ISERROR('11月'!C14),"",'11月'!C14)</f>
        <v/>
      </c>
      <c r="N16" s="192" t="str">
        <f>IF(ISERROR('12月'!C14),"",'12月'!C14)</f>
        <v/>
      </c>
      <c r="Q16" s="28" t="str">
        <f t="shared" si="0"/>
        <v/>
      </c>
      <c r="R16" s="29">
        <v>46042</v>
      </c>
      <c r="S16" s="280" t="s">
        <v>468</v>
      </c>
      <c r="U16" s="29">
        <v>46037</v>
      </c>
      <c r="V16" s="28" t="str">
        <f>C13</f>
        <v/>
      </c>
    </row>
    <row r="17" spans="3:22" ht="13.8">
      <c r="C17" s="192" t="str">
        <f>IF(ISERROR('1月'!C15),"",'1月'!C15)</f>
        <v/>
      </c>
      <c r="D17" s="192" t="str">
        <f>IF(ISERROR('2月'!C15),"",'2月'!C15)</f>
        <v/>
      </c>
      <c r="E17" s="192" t="str">
        <f>IF(ISERROR('3月'!C15),"",'3月'!C15)</f>
        <v/>
      </c>
      <c r="F17" s="192" t="str">
        <f>IF(ISERROR('4月'!C15),"",'4月'!C15)</f>
        <v/>
      </c>
      <c r="G17" s="192" t="str">
        <f>IF(ISERROR('5月'!C15),"",'5月'!C15)</f>
        <v/>
      </c>
      <c r="H17" s="192" t="str">
        <f>IF(ISERROR('6月'!C15),"",'6月'!C15)</f>
        <v/>
      </c>
      <c r="I17" s="192" t="str">
        <f>IF(ISERROR('7月'!C15),"",'7月'!C15)</f>
        <v/>
      </c>
      <c r="J17" s="192" t="str">
        <f>IF(ISERROR('8月'!C15),"",'8月'!C15)</f>
        <v/>
      </c>
      <c r="K17" s="192" t="str">
        <f>IF(ISERROR('9月'!C15),"",'9月'!C15)</f>
        <v/>
      </c>
      <c r="L17" s="192" t="str">
        <f>IF(ISERROR('10月'!C15),"",'10月'!C15)</f>
        <v/>
      </c>
      <c r="M17" s="192" t="str">
        <f>IF(ISERROR('11月'!C15),"",'11月'!C15)</f>
        <v/>
      </c>
      <c r="N17" s="192" t="str">
        <f>IF(ISERROR('12月'!C15),"",'12月'!C15)</f>
        <v/>
      </c>
      <c r="Q17" s="28" t="str">
        <f t="shared" si="0"/>
        <v/>
      </c>
      <c r="R17" s="29">
        <v>46043</v>
      </c>
      <c r="S17" s="280" t="s">
        <v>469</v>
      </c>
      <c r="U17" s="29">
        <v>46038</v>
      </c>
      <c r="V17" s="28" t="str">
        <f>C14</f>
        <v/>
      </c>
    </row>
    <row r="18" spans="3:22" ht="13.8">
      <c r="C18" s="192" t="str">
        <f>IF(ISERROR('1月'!C16),"",'1月'!C16)</f>
        <v/>
      </c>
      <c r="D18" s="192" t="str">
        <f>IF(ISERROR('2月'!C16),"",'2月'!C16)</f>
        <v/>
      </c>
      <c r="E18" s="192" t="str">
        <f>IF(ISERROR('3月'!C16),"",'3月'!C16)</f>
        <v/>
      </c>
      <c r="F18" s="192" t="str">
        <f>IF(ISERROR('4月'!C16),"",'4月'!C16)</f>
        <v/>
      </c>
      <c r="G18" s="192" t="str">
        <f>IF(ISERROR('5月'!C16),"",'5月'!C16)</f>
        <v/>
      </c>
      <c r="H18" s="192" t="str">
        <f>IF(ISERROR('6月'!C16),"",'6月'!C16)</f>
        <v/>
      </c>
      <c r="I18" s="192" t="str">
        <f>IF(ISERROR('7月'!C16),"",'7月'!C16)</f>
        <v/>
      </c>
      <c r="J18" s="192" t="str">
        <f>IF(ISERROR('8月'!C16),"",'8月'!C16)</f>
        <v/>
      </c>
      <c r="K18" s="192" t="str">
        <f>IF(ISERROR('9月'!C16),"",'9月'!C16)</f>
        <v/>
      </c>
      <c r="L18" s="192" t="str">
        <f>IF(ISERROR('10月'!C16),"",'10月'!C16)</f>
        <v/>
      </c>
      <c r="M18" s="192" t="str">
        <f>IF(ISERROR('11月'!C16),"",'11月'!C16)</f>
        <v/>
      </c>
      <c r="N18" s="192" t="str">
        <f>IF(ISERROR('12月'!C16),"",'12月'!C16)</f>
        <v/>
      </c>
      <c r="Q18" s="28" t="str">
        <f t="shared" si="0"/>
        <v/>
      </c>
      <c r="R18" s="29">
        <v>46044</v>
      </c>
      <c r="S18" s="280" t="s">
        <v>470</v>
      </c>
      <c r="U18" s="29">
        <v>46039</v>
      </c>
      <c r="V18" s="28" t="str">
        <f t="shared" ref="V18:V19" si="2">V17</f>
        <v/>
      </c>
    </row>
    <row r="19" spans="3:22" ht="13.8">
      <c r="C19" s="192" t="str">
        <f>IF(ISERROR('1月'!C17),"",'1月'!C17)</f>
        <v/>
      </c>
      <c r="D19" s="192" t="str">
        <f>IF(ISERROR('2月'!C17),"",'2月'!C17)</f>
        <v/>
      </c>
      <c r="E19" s="192" t="str">
        <f>IF(ISERROR('3月'!C17),"",'3月'!C17)</f>
        <v/>
      </c>
      <c r="F19" s="192" t="str">
        <f>IF(ISERROR('4月'!C17),"",'4月'!C17)</f>
        <v/>
      </c>
      <c r="G19" s="192" t="str">
        <f>IF(ISERROR('5月'!C17),"",'5月'!C17)</f>
        <v/>
      </c>
      <c r="H19" s="192" t="str">
        <f>IF(ISERROR('6月'!C17),"",'6月'!C17)</f>
        <v/>
      </c>
      <c r="I19" s="192" t="str">
        <f>IF(ISERROR('7月'!C17),"",'7月'!C17)</f>
        <v/>
      </c>
      <c r="J19" s="192" t="str">
        <f>IF(ISERROR('8月'!C17),"",'8月'!C17)</f>
        <v/>
      </c>
      <c r="K19" s="192" t="str">
        <f>IF(ISERROR('9月'!C17),"",'9月'!C17)</f>
        <v/>
      </c>
      <c r="L19" s="192" t="str">
        <f>IF(ISERROR('10月'!C17),"",'10月'!C17)</f>
        <v/>
      </c>
      <c r="M19" s="192" t="str">
        <f>IF(ISERROR('11月'!C17),"",'11月'!C17)</f>
        <v/>
      </c>
      <c r="N19" s="192" t="str">
        <f>IF(ISERROR('12月'!C17),"",'12月'!C17)</f>
        <v/>
      </c>
      <c r="Q19" s="28" t="str">
        <f t="shared" si="0"/>
        <v/>
      </c>
      <c r="R19" s="29">
        <v>46045</v>
      </c>
      <c r="S19" s="280" t="s">
        <v>471</v>
      </c>
      <c r="U19" s="29">
        <v>46040</v>
      </c>
      <c r="V19" s="28" t="str">
        <f t="shared" si="2"/>
        <v/>
      </c>
    </row>
    <row r="20" spans="3:22" ht="13.8">
      <c r="C20" s="192" t="str">
        <f>IF(ISERROR('1月'!C18),"",'1月'!C18)</f>
        <v/>
      </c>
      <c r="D20" s="192" t="str">
        <f>IF(ISERROR('2月'!C18),"",'2月'!C18)</f>
        <v/>
      </c>
      <c r="E20" s="192" t="str">
        <f>IF(ISERROR('3月'!C18),"",'3月'!C18)</f>
        <v/>
      </c>
      <c r="F20" s="192" t="str">
        <f>IF(ISERROR('4月'!C18),"",'4月'!C18)</f>
        <v/>
      </c>
      <c r="G20" s="192" t="str">
        <f>IF(ISERROR('5月'!C18),"",'5月'!C18)</f>
        <v/>
      </c>
      <c r="H20" s="192" t="str">
        <f>IF(ISERROR('6月'!C18),"",'6月'!C18)</f>
        <v/>
      </c>
      <c r="I20" s="192" t="str">
        <f>IF(ISERROR('7月'!C18),"",'7月'!C18)</f>
        <v/>
      </c>
      <c r="J20" s="192" t="str">
        <f>IF(ISERROR('8月'!C18),"",'8月'!C18)</f>
        <v/>
      </c>
      <c r="K20" s="192" t="str">
        <f>IF(ISERROR('9月'!C18),"",'9月'!C18)</f>
        <v/>
      </c>
      <c r="L20" s="192" t="str">
        <f>IF(ISERROR('10月'!C18),"",'10月'!C18)</f>
        <v/>
      </c>
      <c r="M20" s="192" t="str">
        <f>IF(ISERROR('11月'!C18),"",'11月'!C18)</f>
        <v/>
      </c>
      <c r="N20" s="192" t="str">
        <f>IF(ISERROR('12月'!C18),"",'12月'!C18)</f>
        <v/>
      </c>
      <c r="Q20" s="28" t="str">
        <f t="shared" si="0"/>
        <v/>
      </c>
      <c r="R20" s="29">
        <v>46048</v>
      </c>
      <c r="S20" s="280" t="s">
        <v>472</v>
      </c>
      <c r="U20" s="29">
        <v>46041</v>
      </c>
      <c r="V20" s="28" t="str">
        <f>C15</f>
        <v/>
      </c>
    </row>
    <row r="21" spans="3:22" ht="13.8">
      <c r="C21" s="192" t="str">
        <f>IF(ISERROR('1月'!C19),"",'1月'!C19)</f>
        <v/>
      </c>
      <c r="D21" s="192" t="str">
        <f>IF(ISERROR('2月'!C19),"",'2月'!C19)</f>
        <v/>
      </c>
      <c r="E21" s="192" t="str">
        <f>IF(ISERROR('3月'!C19),"",'3月'!C19)</f>
        <v/>
      </c>
      <c r="F21" s="192" t="str">
        <f>IF(ISERROR('4月'!C19),"",'4月'!C19)</f>
        <v/>
      </c>
      <c r="G21" s="192" t="str">
        <f>IF(ISERROR('5月'!C19),"",'5月'!C19)</f>
        <v/>
      </c>
      <c r="H21" s="192" t="str">
        <f>IF(ISERROR('6月'!C19),"",'6月'!C19)</f>
        <v/>
      </c>
      <c r="I21" s="192" t="str">
        <f>IF(ISERROR('7月'!C19),"",'7月'!C19)</f>
        <v/>
      </c>
      <c r="J21" s="192" t="str">
        <f>IF(ISERROR('8月'!C19),"",'8月'!C19)</f>
        <v/>
      </c>
      <c r="K21" s="192" t="str">
        <f>IF(ISERROR('9月'!C19),"",'9月'!C19)</f>
        <v/>
      </c>
      <c r="L21" s="192" t="str">
        <f>IF(ISERROR('10月'!C19),"",'10月'!C19)</f>
        <v/>
      </c>
      <c r="M21" s="192" t="str">
        <f>IF(ISERROR('11月'!C19),"",'11月'!C19)</f>
        <v/>
      </c>
      <c r="N21" s="192" t="str">
        <f>IF(ISERROR('12月'!C19),"",'12月'!C19)</f>
        <v/>
      </c>
      <c r="Q21" s="28" t="str">
        <f t="shared" si="0"/>
        <v/>
      </c>
      <c r="R21" s="29">
        <v>46049</v>
      </c>
      <c r="S21" s="280" t="s">
        <v>473</v>
      </c>
      <c r="U21" s="29">
        <v>46042</v>
      </c>
      <c r="V21" s="28" t="str">
        <f>C16</f>
        <v/>
      </c>
    </row>
    <row r="22" spans="3:22" ht="13.8">
      <c r="C22" s="192" t="str">
        <f>IF(ISERROR('1月'!C20),"",'1月'!C20)</f>
        <v/>
      </c>
      <c r="D22" s="192" t="str">
        <f>IF(ISERROR('2月'!C20),"",'2月'!C20)</f>
        <v/>
      </c>
      <c r="E22" s="192" t="str">
        <f>IF(ISERROR('3月'!C20),"",'3月'!C20)</f>
        <v/>
      </c>
      <c r="F22" s="192" t="str">
        <f>IF(ISERROR('4月'!C20),"",'4月'!C20)</f>
        <v/>
      </c>
      <c r="G22" s="192" t="str">
        <f>IF(ISERROR('5月'!C20),"",'5月'!C20)</f>
        <v/>
      </c>
      <c r="H22" s="192" t="str">
        <f>IF(ISERROR('6月'!C20),"",'6月'!C20)</f>
        <v/>
      </c>
      <c r="I22" s="192" t="str">
        <f>IF(ISERROR('7月'!C20),"",'7月'!C20)</f>
        <v/>
      </c>
      <c r="J22" s="192" t="str">
        <f>IF(ISERROR('8月'!C20),"",'8月'!C20)</f>
        <v/>
      </c>
      <c r="K22" s="192" t="str">
        <f>IF(ISERROR('9月'!C20),"",'9月'!C20)</f>
        <v/>
      </c>
      <c r="L22" s="192" t="str">
        <f>IF(ISERROR('10月'!C20),"",'10月'!C20)</f>
        <v/>
      </c>
      <c r="M22" s="192" t="str">
        <f>IF(ISERROR('11月'!C20),"",'11月'!C20)</f>
        <v/>
      </c>
      <c r="N22" s="192" t="str">
        <f>IF(ISERROR('12月'!C20),"",'12月'!C20)</f>
        <v/>
      </c>
      <c r="Q22" s="28" t="str">
        <f t="shared" si="0"/>
        <v/>
      </c>
      <c r="R22" s="29">
        <v>46050</v>
      </c>
      <c r="S22" s="280" t="s">
        <v>474</v>
      </c>
      <c r="U22" s="29">
        <v>46043</v>
      </c>
      <c r="V22" s="28" t="str">
        <f>C17</f>
        <v/>
      </c>
    </row>
    <row r="23" spans="3:22" ht="13.8">
      <c r="C23" s="192" t="str">
        <f>IF(ISERROR('1月'!C21),"",'1月'!C21)</f>
        <v/>
      </c>
      <c r="D23" s="192" t="str">
        <f>IF(ISERROR('2月'!C21),"",'2月'!C21)</f>
        <v/>
      </c>
      <c r="E23" s="192" t="str">
        <f>IF(ISERROR('3月'!C21),"",'3月'!C21)</f>
        <v/>
      </c>
      <c r="F23" s="192" t="str">
        <f>IF(ISERROR('4月'!C21),"",'4月'!C21)</f>
        <v/>
      </c>
      <c r="G23" s="192" t="str">
        <f>IF(ISERROR('5月'!C21),"",'5月'!C21)</f>
        <v/>
      </c>
      <c r="H23" s="192" t="str">
        <f>IF(ISERROR('6月'!C21),"",'6月'!C21)</f>
        <v/>
      </c>
      <c r="I23" s="192" t="str">
        <f>IF(ISERROR('7月'!C21),"",'7月'!C21)</f>
        <v/>
      </c>
      <c r="J23" s="192" t="str">
        <f>IF(ISERROR('8月'!C21),"",'8月'!C21)</f>
        <v/>
      </c>
      <c r="K23" s="192" t="str">
        <f>IF(ISERROR('9月'!C21),"",'9月'!C21)</f>
        <v/>
      </c>
      <c r="L23" s="192" t="str">
        <f>IF(ISERROR('10月'!C21),"",'10月'!C21)</f>
        <v/>
      </c>
      <c r="M23" s="192" t="str">
        <f>IF(ISERROR('11月'!C21),"",'11月'!C21)</f>
        <v/>
      </c>
      <c r="N23" s="192" t="str">
        <f>IF(ISERROR('12月'!C21),"",'12月'!C21)</f>
        <v/>
      </c>
      <c r="Q23" s="28" t="str">
        <f t="shared" si="0"/>
        <v/>
      </c>
      <c r="R23" s="29">
        <v>46051</v>
      </c>
      <c r="S23" s="280" t="s">
        <v>475</v>
      </c>
      <c r="U23" s="29">
        <v>46044</v>
      </c>
      <c r="V23" s="28" t="str">
        <f>C18</f>
        <v/>
      </c>
    </row>
    <row r="24" spans="3:22" ht="13.8">
      <c r="C24" s="192" t="str">
        <f>IF(ISERROR('1月'!C22),"",'1月'!C22)</f>
        <v/>
      </c>
      <c r="D24" s="192"/>
      <c r="E24" s="192" t="str">
        <f>IF(ISERROR('3月'!C22),"",'3月'!C22)</f>
        <v/>
      </c>
      <c r="F24" s="192" t="str">
        <f>IF(ISERROR('4月'!C22),"",'4月'!C22)</f>
        <v/>
      </c>
      <c r="G24" s="192"/>
      <c r="H24" s="192" t="str">
        <f>IF(ISERROR('6月'!C22),"",'6月'!C22)</f>
        <v/>
      </c>
      <c r="I24" s="192" t="str">
        <f>IF(ISERROR('7月'!C22),"",'7月'!C22)</f>
        <v/>
      </c>
      <c r="J24" s="192" t="str">
        <f>IF(ISERROR('8月'!C22),"",'8月'!C22)</f>
        <v/>
      </c>
      <c r="K24" s="192" t="str">
        <f>IF(ISERROR('9月'!C22),"",'9月'!C22)</f>
        <v/>
      </c>
      <c r="L24" s="192" t="str">
        <f>IF(ISERROR('10月'!C22),"",'10月'!C22)</f>
        <v/>
      </c>
      <c r="M24" s="192" t="str">
        <f>IF(ISERROR('11月'!C22),"",'11月'!C22)</f>
        <v/>
      </c>
      <c r="N24" s="192" t="str">
        <f>IF(ISERROR('12月'!C22),"",'12月'!C22)</f>
        <v/>
      </c>
      <c r="Q24" s="28" t="str">
        <f t="shared" si="0"/>
        <v/>
      </c>
      <c r="R24" s="29">
        <v>46052</v>
      </c>
      <c r="S24" s="280" t="s">
        <v>476</v>
      </c>
      <c r="U24" s="29">
        <v>46045</v>
      </c>
      <c r="V24" s="28" t="str">
        <f>C19</f>
        <v/>
      </c>
    </row>
    <row r="25" spans="3:22" ht="13.8">
      <c r="C25" s="192"/>
      <c r="D25" s="192"/>
      <c r="E25" s="192" t="str">
        <f>IF(ISERROR('3月'!C23),"",'3月'!C23)</f>
        <v/>
      </c>
      <c r="F25" s="192" t="str">
        <f>IF(ISERROR('4月'!C23),"",'4月'!C23)</f>
        <v/>
      </c>
      <c r="G25" s="192"/>
      <c r="H25" s="192" t="str">
        <f>IF(ISERROR('6月'!C23),"",'6月'!C23)</f>
        <v/>
      </c>
      <c r="I25" s="192" t="str">
        <f>IF(ISERROR('7月'!C23),"",'7月'!C23)</f>
        <v/>
      </c>
      <c r="J25" s="192" t="str">
        <f>IF(ISERROR('8月'!C23),"",'8月'!C23)</f>
        <v/>
      </c>
      <c r="K25" s="192"/>
      <c r="L25" s="192" t="str">
        <f>IF(ISERROR('10月'!C23),"",'10月'!C23)</f>
        <v/>
      </c>
      <c r="M25" s="192"/>
      <c r="N25" s="192" t="str">
        <f>IF(ISERROR('12月'!C23),"",'12月'!C23)</f>
        <v/>
      </c>
      <c r="Q25" s="28" t="str">
        <f t="shared" ref="Q25:Q42" si="3">D6</f>
        <v/>
      </c>
      <c r="R25" s="29">
        <v>46055</v>
      </c>
      <c r="S25" s="280" t="s">
        <v>477</v>
      </c>
      <c r="U25" s="29">
        <v>46046</v>
      </c>
      <c r="V25" s="28" t="str">
        <f t="shared" ref="V25:V26" si="4">V24</f>
        <v/>
      </c>
    </row>
    <row r="26" spans="3:22" ht="13.8">
      <c r="C26" s="192"/>
      <c r="D26" s="192"/>
      <c r="E26" s="192" t="str">
        <f>IF(ISERROR('3月'!C24),"",'3月'!C24)</f>
        <v/>
      </c>
      <c r="F26" s="192" t="str">
        <f>IF(ISERROR('4月'!C24),"",'4月'!C24)</f>
        <v/>
      </c>
      <c r="G26" s="192"/>
      <c r="H26" s="192" t="str">
        <f>IF(ISERROR('6月'!C24),"",'6月'!C24)</f>
        <v/>
      </c>
      <c r="I26" s="192" t="str">
        <f>IF(ISERROR('7月'!C24),"",'7月'!C24)</f>
        <v/>
      </c>
      <c r="J26" s="192"/>
      <c r="K26" s="192"/>
      <c r="L26" s="192" t="str">
        <f>IF(ISERROR('10月'!C24),"",'10月'!C24)</f>
        <v/>
      </c>
      <c r="M26" s="192"/>
      <c r="N26" s="192" t="str">
        <f>IF(ISERROR('12月'!C24),"",'12月'!C24)</f>
        <v/>
      </c>
      <c r="Q26" s="28" t="str">
        <f t="shared" si="3"/>
        <v/>
      </c>
      <c r="R26" s="29">
        <v>46056</v>
      </c>
      <c r="S26" s="280" t="s">
        <v>478</v>
      </c>
      <c r="U26" s="29">
        <v>46047</v>
      </c>
      <c r="V26" s="28" t="str">
        <f t="shared" si="4"/>
        <v/>
      </c>
    </row>
    <row r="27" spans="3:22" ht="13.8">
      <c r="C27" s="192"/>
      <c r="D27" s="192"/>
      <c r="E27" s="192"/>
      <c r="F27" s="192"/>
      <c r="G27" s="192"/>
      <c r="H27" s="192" t="str">
        <f>IF(ISERROR('6月'!C25),"",'6月'!C25)</f>
        <v/>
      </c>
      <c r="I27" s="192" t="str">
        <f>IF(ISERROR('7月'!C25),"",'7月'!C25)</f>
        <v/>
      </c>
      <c r="J27" s="192"/>
      <c r="K27" s="192"/>
      <c r="L27" s="192"/>
      <c r="M27" s="192"/>
      <c r="N27" s="192" t="str">
        <f>IF(ISERROR('12月'!C25),"",'12月'!C25)</f>
        <v/>
      </c>
      <c r="Q27" s="28" t="str">
        <f t="shared" si="3"/>
        <v/>
      </c>
      <c r="R27" s="29">
        <v>46057</v>
      </c>
      <c r="S27" s="280" t="s">
        <v>479</v>
      </c>
      <c r="U27" s="29">
        <v>46048</v>
      </c>
      <c r="V27" s="28" t="str">
        <f>C20</f>
        <v/>
      </c>
    </row>
    <row r="28" spans="3:22" ht="13.8">
      <c r="C28" s="192"/>
      <c r="D28" s="192"/>
      <c r="E28" s="192"/>
      <c r="F28" s="192"/>
      <c r="G28" s="192"/>
      <c r="H28" s="192"/>
      <c r="I28" s="192"/>
      <c r="J28" s="192"/>
      <c r="K28" s="192"/>
      <c r="L28" s="192"/>
      <c r="M28" s="192"/>
      <c r="N28" s="192"/>
      <c r="Q28" s="28" t="str">
        <f t="shared" si="3"/>
        <v/>
      </c>
      <c r="R28" s="29">
        <v>46058</v>
      </c>
      <c r="S28" s="280" t="s">
        <v>480</v>
      </c>
      <c r="U28" s="29">
        <v>46049</v>
      </c>
      <c r="V28" s="28" t="str">
        <f>C21</f>
        <v/>
      </c>
    </row>
    <row r="29" spans="3:22" ht="13.8">
      <c r="C29" s="192"/>
      <c r="D29" s="193"/>
      <c r="E29" s="193"/>
      <c r="F29" s="193"/>
      <c r="G29" s="193"/>
      <c r="H29" s="193"/>
      <c r="I29" s="193"/>
      <c r="J29" s="193"/>
      <c r="K29" s="193"/>
      <c r="L29" s="193"/>
      <c r="M29" s="193"/>
      <c r="N29" s="193"/>
      <c r="Q29" s="28" t="str">
        <f t="shared" si="3"/>
        <v/>
      </c>
      <c r="R29" s="29">
        <v>46059</v>
      </c>
      <c r="S29" s="280" t="s">
        <v>481</v>
      </c>
      <c r="U29" s="29">
        <v>46050</v>
      </c>
      <c r="V29" s="28" t="str">
        <f>C22</f>
        <v/>
      </c>
    </row>
    <row r="30" spans="3:22" ht="13.8">
      <c r="C30" s="192"/>
      <c r="D30" s="193"/>
      <c r="E30" s="193"/>
      <c r="F30" s="193"/>
      <c r="G30" s="193"/>
      <c r="H30" s="193"/>
      <c r="I30" s="193"/>
      <c r="J30" s="193"/>
      <c r="K30" s="193"/>
      <c r="L30" s="193"/>
      <c r="M30" s="193"/>
      <c r="N30" s="193"/>
      <c r="Q30" s="28" t="str">
        <f t="shared" si="3"/>
        <v/>
      </c>
      <c r="R30" s="29">
        <v>46062</v>
      </c>
      <c r="S30" s="280" t="s">
        <v>482</v>
      </c>
      <c r="U30" s="29">
        <v>46051</v>
      </c>
      <c r="V30" s="28" t="str">
        <f>C23</f>
        <v/>
      </c>
    </row>
    <row r="31" spans="3:22" ht="13.8">
      <c r="C31" s="193"/>
      <c r="D31" s="193"/>
      <c r="E31" s="193"/>
      <c r="F31" s="193"/>
      <c r="G31" s="193"/>
      <c r="H31" s="193"/>
      <c r="I31" s="193"/>
      <c r="J31" s="193"/>
      <c r="K31" s="193"/>
      <c r="L31" s="193"/>
      <c r="M31" s="193"/>
      <c r="N31" s="193"/>
      <c r="Q31" s="28" t="str">
        <f t="shared" si="3"/>
        <v/>
      </c>
      <c r="R31" s="29">
        <v>46063</v>
      </c>
      <c r="S31" s="280" t="s">
        <v>483</v>
      </c>
      <c r="U31" s="29">
        <v>46052</v>
      </c>
      <c r="V31" s="28" t="str">
        <f>C24</f>
        <v/>
      </c>
    </row>
    <row r="32" spans="3:22" ht="13.8">
      <c r="C32" s="193"/>
      <c r="D32" s="193"/>
      <c r="E32" s="193"/>
      <c r="F32" s="193"/>
      <c r="G32" s="193"/>
      <c r="H32" s="193"/>
      <c r="I32" s="193"/>
      <c r="J32" s="193"/>
      <c r="K32" s="193"/>
      <c r="L32" s="193"/>
      <c r="M32" s="193"/>
      <c r="N32" s="193"/>
      <c r="Q32" s="28" t="str">
        <f t="shared" si="3"/>
        <v/>
      </c>
      <c r="R32" s="29">
        <v>46065</v>
      </c>
      <c r="S32" s="280" t="s">
        <v>484</v>
      </c>
      <c r="U32" s="29">
        <v>46053</v>
      </c>
      <c r="V32" s="28" t="str">
        <f t="shared" ref="V32:V33" si="5">V31</f>
        <v/>
      </c>
    </row>
    <row r="33" spans="17:22" ht="13.8">
      <c r="Q33" s="28" t="str">
        <f t="shared" si="3"/>
        <v/>
      </c>
      <c r="R33" s="29">
        <v>46066</v>
      </c>
      <c r="S33" s="280" t="s">
        <v>485</v>
      </c>
      <c r="U33" s="29">
        <v>46054</v>
      </c>
      <c r="V33" s="28" t="str">
        <f t="shared" si="5"/>
        <v/>
      </c>
    </row>
    <row r="34" spans="17:22" ht="13.8">
      <c r="Q34" s="28" t="str">
        <f t="shared" si="3"/>
        <v/>
      </c>
      <c r="R34" s="29">
        <v>46069</v>
      </c>
      <c r="S34" s="280" t="s">
        <v>486</v>
      </c>
      <c r="U34" s="29">
        <v>46055</v>
      </c>
      <c r="V34" s="28" t="str">
        <f>D6</f>
        <v/>
      </c>
    </row>
    <row r="35" spans="17:22" ht="13.8">
      <c r="Q35" s="28" t="str">
        <f t="shared" si="3"/>
        <v/>
      </c>
      <c r="R35" s="29">
        <v>46070</v>
      </c>
      <c r="S35" s="280" t="s">
        <v>487</v>
      </c>
      <c r="U35" s="29">
        <v>46056</v>
      </c>
      <c r="V35" s="28" t="str">
        <f>D7</f>
        <v/>
      </c>
    </row>
    <row r="36" spans="17:22" ht="13.8">
      <c r="Q36" s="28" t="str">
        <f t="shared" si="3"/>
        <v/>
      </c>
      <c r="R36" s="29">
        <v>46071</v>
      </c>
      <c r="S36" s="280" t="s">
        <v>488</v>
      </c>
      <c r="U36" s="29">
        <v>46057</v>
      </c>
      <c r="V36" s="28" t="str">
        <f>D8</f>
        <v/>
      </c>
    </row>
    <row r="37" spans="17:22" ht="13.8">
      <c r="Q37" s="28" t="str">
        <f t="shared" si="3"/>
        <v/>
      </c>
      <c r="R37" s="29">
        <v>46072</v>
      </c>
      <c r="S37" s="280" t="s">
        <v>489</v>
      </c>
      <c r="U37" s="29">
        <v>46058</v>
      </c>
      <c r="V37" s="28" t="str">
        <f>D9</f>
        <v/>
      </c>
    </row>
    <row r="38" spans="17:22" ht="13.8">
      <c r="Q38" s="28" t="str">
        <f t="shared" si="3"/>
        <v/>
      </c>
      <c r="R38" s="29">
        <v>46073</v>
      </c>
      <c r="S38" s="280" t="s">
        <v>490</v>
      </c>
      <c r="U38" s="29">
        <v>46059</v>
      </c>
      <c r="V38" s="28" t="str">
        <f>D10</f>
        <v/>
      </c>
    </row>
    <row r="39" spans="17:22" ht="13.8">
      <c r="Q39" s="28" t="str">
        <f t="shared" si="3"/>
        <v/>
      </c>
      <c r="R39" s="29">
        <v>46077</v>
      </c>
      <c r="S39" s="280" t="s">
        <v>491</v>
      </c>
      <c r="U39" s="29">
        <v>46060</v>
      </c>
      <c r="V39" s="28" t="str">
        <f t="shared" ref="V39:V40" si="6">V38</f>
        <v/>
      </c>
    </row>
    <row r="40" spans="17:22" ht="13.8">
      <c r="Q40" s="28" t="str">
        <f t="shared" si="3"/>
        <v/>
      </c>
      <c r="R40" s="29">
        <v>46078</v>
      </c>
      <c r="S40" s="280" t="s">
        <v>492</v>
      </c>
      <c r="U40" s="29">
        <v>46061</v>
      </c>
      <c r="V40" s="28" t="str">
        <f t="shared" si="6"/>
        <v/>
      </c>
    </row>
    <row r="41" spans="17:22" ht="13.8">
      <c r="Q41" s="28" t="str">
        <f t="shared" si="3"/>
        <v/>
      </c>
      <c r="R41" s="29">
        <v>46079</v>
      </c>
      <c r="S41" s="280" t="s">
        <v>493</v>
      </c>
      <c r="U41" s="29">
        <v>46062</v>
      </c>
      <c r="V41" s="28" t="str">
        <f>D11</f>
        <v/>
      </c>
    </row>
    <row r="42" spans="17:22" ht="13.8">
      <c r="Q42" s="28" t="str">
        <f t="shared" si="3"/>
        <v/>
      </c>
      <c r="R42" s="29">
        <v>46080</v>
      </c>
      <c r="S42" s="280" t="s">
        <v>494</v>
      </c>
      <c r="U42" s="29">
        <v>46063</v>
      </c>
      <c r="V42" s="28" t="str">
        <f>D12</f>
        <v/>
      </c>
    </row>
    <row r="43" spans="17:22" ht="13.8">
      <c r="Q43" s="28" t="str">
        <f t="shared" ref="Q43:Q63" si="7">E6</f>
        <v/>
      </c>
      <c r="R43" s="29">
        <v>46083</v>
      </c>
      <c r="S43" s="280" t="s">
        <v>495</v>
      </c>
      <c r="U43" s="29">
        <v>46064</v>
      </c>
      <c r="V43" s="28" t="str">
        <f>V42</f>
        <v/>
      </c>
    </row>
    <row r="44" spans="17:22" ht="13.8">
      <c r="Q44" s="28" t="str">
        <f t="shared" si="7"/>
        <v/>
      </c>
      <c r="R44" s="29">
        <v>46084</v>
      </c>
      <c r="S44" s="280" t="s">
        <v>496</v>
      </c>
      <c r="U44" s="29">
        <v>46065</v>
      </c>
      <c r="V44" s="28" t="str">
        <f>D13</f>
        <v/>
      </c>
    </row>
    <row r="45" spans="17:22" ht="13.8">
      <c r="Q45" s="28" t="str">
        <f t="shared" si="7"/>
        <v/>
      </c>
      <c r="R45" s="29">
        <v>46085</v>
      </c>
      <c r="S45" s="280" t="s">
        <v>497</v>
      </c>
      <c r="U45" s="29">
        <v>46066</v>
      </c>
      <c r="V45" s="28" t="str">
        <f>D14</f>
        <v/>
      </c>
    </row>
    <row r="46" spans="17:22" ht="13.8">
      <c r="Q46" s="28" t="str">
        <f t="shared" si="7"/>
        <v/>
      </c>
      <c r="R46" s="29">
        <v>46086</v>
      </c>
      <c r="S46" s="280" t="s">
        <v>498</v>
      </c>
      <c r="U46" s="29">
        <v>46067</v>
      </c>
      <c r="V46" s="28" t="str">
        <f t="shared" ref="V46:V47" si="8">V45</f>
        <v/>
      </c>
    </row>
    <row r="47" spans="17:22" ht="13.8">
      <c r="Q47" s="28" t="str">
        <f t="shared" si="7"/>
        <v/>
      </c>
      <c r="R47" s="29">
        <v>46087</v>
      </c>
      <c r="S47" s="280" t="s">
        <v>499</v>
      </c>
      <c r="U47" s="29">
        <v>46068</v>
      </c>
      <c r="V47" s="28" t="str">
        <f t="shared" si="8"/>
        <v/>
      </c>
    </row>
    <row r="48" spans="17:22" ht="13.8">
      <c r="Q48" s="28" t="str">
        <f t="shared" si="7"/>
        <v/>
      </c>
      <c r="R48" s="29">
        <v>46090</v>
      </c>
      <c r="S48" s="280" t="s">
        <v>500</v>
      </c>
      <c r="U48" s="29">
        <v>46069</v>
      </c>
      <c r="V48" s="28" t="str">
        <f>D15</f>
        <v/>
      </c>
    </row>
    <row r="49" spans="17:22" ht="13.8">
      <c r="Q49" s="28" t="str">
        <f t="shared" si="7"/>
        <v/>
      </c>
      <c r="R49" s="29">
        <v>46091</v>
      </c>
      <c r="S49" s="280" t="s">
        <v>501</v>
      </c>
      <c r="U49" s="29">
        <v>46070</v>
      </c>
      <c r="V49" s="28" t="str">
        <f>D16</f>
        <v/>
      </c>
    </row>
    <row r="50" spans="17:22" ht="13.8">
      <c r="Q50" s="28" t="str">
        <f t="shared" si="7"/>
        <v/>
      </c>
      <c r="R50" s="29">
        <v>46092</v>
      </c>
      <c r="S50" s="280" t="s">
        <v>502</v>
      </c>
      <c r="U50" s="29">
        <v>46071</v>
      </c>
      <c r="V50" s="28" t="str">
        <f>D17</f>
        <v/>
      </c>
    </row>
    <row r="51" spans="17:22" ht="13.8">
      <c r="Q51" s="28" t="str">
        <f t="shared" si="7"/>
        <v/>
      </c>
      <c r="R51" s="29">
        <v>46093</v>
      </c>
      <c r="S51" s="280" t="s">
        <v>503</v>
      </c>
      <c r="U51" s="29">
        <v>46072</v>
      </c>
      <c r="V51" s="28" t="str">
        <f>D18</f>
        <v/>
      </c>
    </row>
    <row r="52" spans="17:22" ht="13.8">
      <c r="Q52" s="28" t="str">
        <f t="shared" si="7"/>
        <v/>
      </c>
      <c r="R52" s="29">
        <v>46094</v>
      </c>
      <c r="S52" s="280" t="s">
        <v>504</v>
      </c>
      <c r="U52" s="29">
        <v>46073</v>
      </c>
      <c r="V52" s="28" t="str">
        <f>D19</f>
        <v/>
      </c>
    </row>
    <row r="53" spans="17:22" ht="13.8">
      <c r="Q53" s="28" t="str">
        <f t="shared" si="7"/>
        <v/>
      </c>
      <c r="R53" s="29">
        <v>46097</v>
      </c>
      <c r="S53" s="280" t="s">
        <v>505</v>
      </c>
      <c r="U53" s="29">
        <v>46074</v>
      </c>
      <c r="V53" s="28" t="str">
        <f t="shared" ref="V53:V55" si="9">V52</f>
        <v/>
      </c>
    </row>
    <row r="54" spans="17:22" ht="13.8">
      <c r="Q54" s="28" t="str">
        <f t="shared" si="7"/>
        <v/>
      </c>
      <c r="R54" s="29">
        <v>46098</v>
      </c>
      <c r="S54" s="280" t="s">
        <v>506</v>
      </c>
      <c r="U54" s="29">
        <v>46075</v>
      </c>
      <c r="V54" s="28" t="str">
        <f t="shared" si="9"/>
        <v/>
      </c>
    </row>
    <row r="55" spans="17:22" ht="13.8">
      <c r="Q55" s="28" t="str">
        <f t="shared" si="7"/>
        <v/>
      </c>
      <c r="R55" s="29">
        <v>46099</v>
      </c>
      <c r="S55" s="280" t="s">
        <v>507</v>
      </c>
      <c r="U55" s="29">
        <v>46076</v>
      </c>
      <c r="V55" s="28" t="str">
        <f t="shared" si="9"/>
        <v/>
      </c>
    </row>
    <row r="56" spans="17:22" ht="13.8">
      <c r="Q56" s="28" t="str">
        <f t="shared" si="7"/>
        <v/>
      </c>
      <c r="R56" s="29">
        <v>46100</v>
      </c>
      <c r="S56" s="280" t="s">
        <v>508</v>
      </c>
      <c r="U56" s="29">
        <v>46077</v>
      </c>
      <c r="V56" s="28" t="str">
        <f>D20</f>
        <v/>
      </c>
    </row>
    <row r="57" spans="17:22" ht="13.8">
      <c r="Q57" s="28" t="str">
        <f t="shared" si="7"/>
        <v/>
      </c>
      <c r="R57" s="29">
        <v>46104</v>
      </c>
      <c r="S57" s="280" t="s">
        <v>509</v>
      </c>
      <c r="U57" s="29">
        <v>46078</v>
      </c>
      <c r="V57" s="28" t="str">
        <f>D21</f>
        <v/>
      </c>
    </row>
    <row r="58" spans="17:22" ht="13.8">
      <c r="Q58" s="28" t="str">
        <f t="shared" si="7"/>
        <v/>
      </c>
      <c r="R58" s="29">
        <v>46105</v>
      </c>
      <c r="S58" s="280" t="s">
        <v>510</v>
      </c>
      <c r="U58" s="29">
        <v>46079</v>
      </c>
      <c r="V58" s="28" t="str">
        <f>D22</f>
        <v/>
      </c>
    </row>
    <row r="59" spans="17:22" ht="13.8">
      <c r="Q59" s="28" t="str">
        <f t="shared" si="7"/>
        <v/>
      </c>
      <c r="R59" s="29">
        <v>46106</v>
      </c>
      <c r="S59" s="280" t="s">
        <v>511</v>
      </c>
      <c r="U59" s="29">
        <v>46080</v>
      </c>
      <c r="V59" s="28" t="str">
        <f>D23</f>
        <v/>
      </c>
    </row>
    <row r="60" spans="17:22" ht="13.8">
      <c r="Q60" s="28" t="str">
        <f t="shared" si="7"/>
        <v/>
      </c>
      <c r="R60" s="29">
        <v>46107</v>
      </c>
      <c r="S60" s="280" t="s">
        <v>512</v>
      </c>
      <c r="U60" s="29">
        <v>46081</v>
      </c>
      <c r="V60" s="28" t="str">
        <f t="shared" ref="V60:V61" si="10">V59</f>
        <v/>
      </c>
    </row>
    <row r="61" spans="17:22" ht="13.8">
      <c r="Q61" s="28" t="str">
        <f t="shared" si="7"/>
        <v/>
      </c>
      <c r="R61" s="29">
        <v>46108</v>
      </c>
      <c r="S61" s="280" t="s">
        <v>513</v>
      </c>
      <c r="U61" s="29">
        <v>46082</v>
      </c>
      <c r="V61" s="28" t="str">
        <f t="shared" si="10"/>
        <v/>
      </c>
    </row>
    <row r="62" spans="17:22" ht="13.8">
      <c r="Q62" s="28" t="str">
        <f t="shared" si="7"/>
        <v/>
      </c>
      <c r="R62" s="29">
        <v>46111</v>
      </c>
      <c r="S62" s="280" t="s">
        <v>514</v>
      </c>
      <c r="U62" s="29">
        <v>46083</v>
      </c>
      <c r="V62" s="28" t="str">
        <f>E6</f>
        <v/>
      </c>
    </row>
    <row r="63" spans="17:22" ht="13.8">
      <c r="Q63" s="28" t="str">
        <f t="shared" si="7"/>
        <v/>
      </c>
      <c r="R63" s="29">
        <v>46112</v>
      </c>
      <c r="S63" s="280" t="s">
        <v>819</v>
      </c>
      <c r="U63" s="29">
        <v>46084</v>
      </c>
      <c r="V63" s="28" t="str">
        <f>E7</f>
        <v/>
      </c>
    </row>
    <row r="64" spans="17:22" ht="13.8">
      <c r="Q64" s="28" t="str">
        <f t="shared" ref="Q64:Q84" si="11">F6</f>
        <v/>
      </c>
      <c r="R64" s="29">
        <v>46113</v>
      </c>
      <c r="S64" s="280" t="s">
        <v>515</v>
      </c>
      <c r="U64" s="29">
        <v>46085</v>
      </c>
      <c r="V64" s="28" t="str">
        <f>E8</f>
        <v/>
      </c>
    </row>
    <row r="65" spans="17:22" ht="13.8">
      <c r="Q65" s="28" t="str">
        <f t="shared" si="11"/>
        <v/>
      </c>
      <c r="R65" s="29">
        <v>46114</v>
      </c>
      <c r="S65" s="280" t="s">
        <v>516</v>
      </c>
      <c r="U65" s="29">
        <v>46086</v>
      </c>
      <c r="V65" s="28" t="str">
        <f>E9</f>
        <v/>
      </c>
    </row>
    <row r="66" spans="17:22" ht="13.8">
      <c r="Q66" s="28" t="str">
        <f t="shared" si="11"/>
        <v/>
      </c>
      <c r="R66" s="29">
        <v>46115</v>
      </c>
      <c r="S66" s="280" t="s">
        <v>517</v>
      </c>
      <c r="U66" s="29">
        <v>46087</v>
      </c>
      <c r="V66" s="28" t="str">
        <f>E10</f>
        <v/>
      </c>
    </row>
    <row r="67" spans="17:22" ht="13.8">
      <c r="Q67" s="28" t="str">
        <f t="shared" si="11"/>
        <v/>
      </c>
      <c r="R67" s="29">
        <v>46118</v>
      </c>
      <c r="S67" s="280" t="s">
        <v>518</v>
      </c>
      <c r="U67" s="29">
        <v>46088</v>
      </c>
      <c r="V67" s="28" t="str">
        <f t="shared" ref="V67:V68" si="12">V66</f>
        <v/>
      </c>
    </row>
    <row r="68" spans="17:22" ht="13.8">
      <c r="Q68" s="28" t="str">
        <f t="shared" si="11"/>
        <v/>
      </c>
      <c r="R68" s="29">
        <v>46119</v>
      </c>
      <c r="S68" s="280" t="s">
        <v>519</v>
      </c>
      <c r="U68" s="29">
        <v>46089</v>
      </c>
      <c r="V68" s="28" t="str">
        <f t="shared" si="12"/>
        <v/>
      </c>
    </row>
    <row r="69" spans="17:22" ht="13.8">
      <c r="Q69" s="28" t="str">
        <f t="shared" si="11"/>
        <v/>
      </c>
      <c r="R69" s="29">
        <v>46120</v>
      </c>
      <c r="S69" s="280" t="s">
        <v>520</v>
      </c>
      <c r="U69" s="29">
        <v>46090</v>
      </c>
      <c r="V69" s="28" t="str">
        <f>E11</f>
        <v/>
      </c>
    </row>
    <row r="70" spans="17:22" ht="13.8">
      <c r="Q70" s="28" t="str">
        <f t="shared" si="11"/>
        <v/>
      </c>
      <c r="R70" s="29">
        <v>46121</v>
      </c>
      <c r="S70" s="280" t="s">
        <v>521</v>
      </c>
      <c r="U70" s="29">
        <v>46091</v>
      </c>
      <c r="V70" s="28" t="str">
        <f>E12</f>
        <v/>
      </c>
    </row>
    <row r="71" spans="17:22" ht="13.8">
      <c r="Q71" s="28" t="str">
        <f t="shared" si="11"/>
        <v/>
      </c>
      <c r="R71" s="29">
        <v>46122</v>
      </c>
      <c r="S71" s="280" t="s">
        <v>522</v>
      </c>
      <c r="U71" s="29">
        <v>46092</v>
      </c>
      <c r="V71" s="28" t="str">
        <f>E13</f>
        <v/>
      </c>
    </row>
    <row r="72" spans="17:22" ht="13.8">
      <c r="Q72" s="28" t="str">
        <f t="shared" si="11"/>
        <v/>
      </c>
      <c r="R72" s="29">
        <v>46125</v>
      </c>
      <c r="S72" s="280" t="s">
        <v>523</v>
      </c>
      <c r="U72" s="29">
        <v>46093</v>
      </c>
      <c r="V72" s="28" t="str">
        <f>E14</f>
        <v/>
      </c>
    </row>
    <row r="73" spans="17:22" ht="13.8">
      <c r="Q73" s="28" t="str">
        <f t="shared" si="11"/>
        <v/>
      </c>
      <c r="R73" s="29">
        <v>46126</v>
      </c>
      <c r="S73" s="280" t="s">
        <v>524</v>
      </c>
      <c r="U73" s="29">
        <v>46094</v>
      </c>
      <c r="V73" s="28" t="str">
        <f>E15</f>
        <v/>
      </c>
    </row>
    <row r="74" spans="17:22" ht="13.8">
      <c r="Q74" s="28" t="str">
        <f t="shared" si="11"/>
        <v/>
      </c>
      <c r="R74" s="29">
        <v>46127</v>
      </c>
      <c r="S74" s="280" t="s">
        <v>525</v>
      </c>
      <c r="U74" s="29">
        <v>46095</v>
      </c>
      <c r="V74" s="28" t="str">
        <f t="shared" ref="V74:V75" si="13">V73</f>
        <v/>
      </c>
    </row>
    <row r="75" spans="17:22" ht="13.8">
      <c r="Q75" s="28" t="str">
        <f t="shared" si="11"/>
        <v/>
      </c>
      <c r="R75" s="29">
        <v>46128</v>
      </c>
      <c r="S75" s="280" t="s">
        <v>526</v>
      </c>
      <c r="U75" s="29">
        <v>46096</v>
      </c>
      <c r="V75" s="28" t="str">
        <f t="shared" si="13"/>
        <v/>
      </c>
    </row>
    <row r="76" spans="17:22" ht="13.8">
      <c r="Q76" s="28" t="str">
        <f t="shared" si="11"/>
        <v/>
      </c>
      <c r="R76" s="29">
        <v>46129</v>
      </c>
      <c r="S76" s="280" t="s">
        <v>527</v>
      </c>
      <c r="U76" s="29">
        <v>46097</v>
      </c>
      <c r="V76" s="28" t="str">
        <f>E16</f>
        <v/>
      </c>
    </row>
    <row r="77" spans="17:22" ht="13.8">
      <c r="Q77" s="28" t="str">
        <f t="shared" si="11"/>
        <v/>
      </c>
      <c r="R77" s="29">
        <v>46132</v>
      </c>
      <c r="S77" s="280" t="s">
        <v>528</v>
      </c>
      <c r="U77" s="29">
        <v>46098</v>
      </c>
      <c r="V77" s="28" t="str">
        <f>E17</f>
        <v/>
      </c>
    </row>
    <row r="78" spans="17:22" ht="13.8">
      <c r="Q78" s="28" t="str">
        <f t="shared" si="11"/>
        <v/>
      </c>
      <c r="R78" s="29">
        <v>46133</v>
      </c>
      <c r="S78" s="280" t="s">
        <v>529</v>
      </c>
      <c r="U78" s="29">
        <v>46099</v>
      </c>
      <c r="V78" s="28" t="str">
        <f>E18</f>
        <v/>
      </c>
    </row>
    <row r="79" spans="17:22" ht="13.8">
      <c r="Q79" s="28" t="str">
        <f t="shared" si="11"/>
        <v/>
      </c>
      <c r="R79" s="29">
        <v>46134</v>
      </c>
      <c r="S79" s="280" t="s">
        <v>530</v>
      </c>
      <c r="U79" s="29">
        <v>46100</v>
      </c>
      <c r="V79" s="28" t="str">
        <f>E19</f>
        <v/>
      </c>
    </row>
    <row r="80" spans="17:22" ht="13.8">
      <c r="Q80" s="28" t="str">
        <f t="shared" si="11"/>
        <v/>
      </c>
      <c r="R80" s="29">
        <v>46135</v>
      </c>
      <c r="S80" s="280" t="s">
        <v>531</v>
      </c>
      <c r="U80" s="29">
        <v>46101</v>
      </c>
      <c r="V80" s="28" t="str">
        <f t="shared" ref="V80:V82" si="14">V79</f>
        <v/>
      </c>
    </row>
    <row r="81" spans="17:22" ht="13.8">
      <c r="Q81" s="28" t="str">
        <f t="shared" si="11"/>
        <v/>
      </c>
      <c r="R81" s="29">
        <v>46136</v>
      </c>
      <c r="S81" s="280" t="s">
        <v>532</v>
      </c>
      <c r="U81" s="29">
        <v>46102</v>
      </c>
      <c r="V81" s="28" t="str">
        <f t="shared" si="14"/>
        <v/>
      </c>
    </row>
    <row r="82" spans="17:22" ht="13.8">
      <c r="Q82" s="28" t="str">
        <f t="shared" si="11"/>
        <v/>
      </c>
      <c r="R82" s="29">
        <v>46139</v>
      </c>
      <c r="S82" s="280" t="s">
        <v>533</v>
      </c>
      <c r="U82" s="29">
        <v>46103</v>
      </c>
      <c r="V82" s="28" t="str">
        <f t="shared" si="14"/>
        <v/>
      </c>
    </row>
    <row r="83" spans="17:22" ht="13.8">
      <c r="Q83" s="28" t="str">
        <f t="shared" si="11"/>
        <v/>
      </c>
      <c r="R83" s="29">
        <v>46140</v>
      </c>
      <c r="S83" s="280" t="s">
        <v>534</v>
      </c>
      <c r="U83" s="29">
        <v>46104</v>
      </c>
      <c r="V83" s="28" t="str">
        <f>E20</f>
        <v/>
      </c>
    </row>
    <row r="84" spans="17:22" ht="13.8">
      <c r="Q84" s="28" t="str">
        <f t="shared" si="11"/>
        <v/>
      </c>
      <c r="R84" s="29">
        <v>46142</v>
      </c>
      <c r="S84" s="280" t="s">
        <v>535</v>
      </c>
      <c r="U84" s="29">
        <v>46105</v>
      </c>
      <c r="V84" s="28" t="str">
        <f>E21</f>
        <v/>
      </c>
    </row>
    <row r="85" spans="17:22" ht="13.8">
      <c r="Q85" s="28" t="str">
        <f t="shared" ref="Q85:Q102" si="15">G6</f>
        <v/>
      </c>
      <c r="R85" s="29">
        <v>46143</v>
      </c>
      <c r="S85" s="280" t="s">
        <v>536</v>
      </c>
      <c r="U85" s="29">
        <v>46106</v>
      </c>
      <c r="V85" s="28" t="str">
        <f>E22</f>
        <v/>
      </c>
    </row>
    <row r="86" spans="17:22" ht="13.8">
      <c r="Q86" s="28" t="str">
        <f t="shared" si="15"/>
        <v/>
      </c>
      <c r="R86" s="29">
        <v>46149</v>
      </c>
      <c r="S86" s="280" t="s">
        <v>537</v>
      </c>
      <c r="U86" s="29">
        <v>46107</v>
      </c>
      <c r="V86" s="28" t="str">
        <f>E23</f>
        <v/>
      </c>
    </row>
    <row r="87" spans="17:22" ht="13.8">
      <c r="Q87" s="28" t="str">
        <f t="shared" si="15"/>
        <v/>
      </c>
      <c r="R87" s="29">
        <v>46150</v>
      </c>
      <c r="S87" s="280" t="s">
        <v>538</v>
      </c>
      <c r="U87" s="29">
        <v>46108</v>
      </c>
      <c r="V87" s="28" t="str">
        <f>E24</f>
        <v/>
      </c>
    </row>
    <row r="88" spans="17:22" ht="13.8">
      <c r="Q88" s="28" t="str">
        <f t="shared" si="15"/>
        <v/>
      </c>
      <c r="R88" s="29">
        <v>46153</v>
      </c>
      <c r="S88" s="280" t="s">
        <v>539</v>
      </c>
      <c r="U88" s="29">
        <v>46109</v>
      </c>
      <c r="V88" s="28" t="str">
        <f t="shared" ref="V88:V89" si="16">V87</f>
        <v/>
      </c>
    </row>
    <row r="89" spans="17:22" ht="13.8">
      <c r="Q89" s="28" t="str">
        <f t="shared" si="15"/>
        <v/>
      </c>
      <c r="R89" s="29">
        <v>46154</v>
      </c>
      <c r="S89" s="280" t="s">
        <v>540</v>
      </c>
      <c r="U89" s="29">
        <v>46110</v>
      </c>
      <c r="V89" s="28" t="str">
        <f t="shared" si="16"/>
        <v/>
      </c>
    </row>
    <row r="90" spans="17:22" ht="13.8">
      <c r="Q90" s="28" t="str">
        <f t="shared" si="15"/>
        <v/>
      </c>
      <c r="R90" s="29">
        <v>46155</v>
      </c>
      <c r="S90" s="280" t="s">
        <v>541</v>
      </c>
      <c r="U90" s="29">
        <v>46111</v>
      </c>
      <c r="V90" s="28" t="str">
        <f>E25</f>
        <v/>
      </c>
    </row>
    <row r="91" spans="17:22" ht="13.8">
      <c r="Q91" s="28" t="str">
        <f t="shared" si="15"/>
        <v/>
      </c>
      <c r="R91" s="29">
        <v>46156</v>
      </c>
      <c r="S91" s="280" t="s">
        <v>542</v>
      </c>
      <c r="U91" s="29">
        <v>46112</v>
      </c>
      <c r="V91" s="28" t="str">
        <f>E26</f>
        <v/>
      </c>
    </row>
    <row r="92" spans="17:22" ht="13.8">
      <c r="Q92" s="28" t="str">
        <f t="shared" si="15"/>
        <v/>
      </c>
      <c r="R92" s="29">
        <v>46157</v>
      </c>
      <c r="S92" s="280" t="s">
        <v>543</v>
      </c>
      <c r="U92" s="29">
        <v>46113</v>
      </c>
      <c r="V92" s="28" t="str">
        <f>F6</f>
        <v/>
      </c>
    </row>
    <row r="93" spans="17:22" ht="13.8">
      <c r="Q93" s="28" t="str">
        <f t="shared" si="15"/>
        <v/>
      </c>
      <c r="R93" s="29">
        <v>46160</v>
      </c>
      <c r="S93" s="280" t="s">
        <v>544</v>
      </c>
      <c r="U93" s="29">
        <v>46114</v>
      </c>
      <c r="V93" s="28" t="str">
        <f>F7</f>
        <v/>
      </c>
    </row>
    <row r="94" spans="17:22" ht="13.8">
      <c r="Q94" s="28" t="str">
        <f t="shared" si="15"/>
        <v/>
      </c>
      <c r="R94" s="29">
        <v>46161</v>
      </c>
      <c r="S94" s="280" t="s">
        <v>545</v>
      </c>
      <c r="U94" s="29">
        <v>46115</v>
      </c>
      <c r="V94" s="28" t="str">
        <f>F8</f>
        <v/>
      </c>
    </row>
    <row r="95" spans="17:22" ht="13.8">
      <c r="Q95" s="28" t="str">
        <f t="shared" si="15"/>
        <v/>
      </c>
      <c r="R95" s="29">
        <v>46162</v>
      </c>
      <c r="S95" s="280" t="s">
        <v>546</v>
      </c>
      <c r="U95" s="29">
        <v>46116</v>
      </c>
      <c r="V95" s="28" t="str">
        <f t="shared" ref="V95:V96" si="17">V94</f>
        <v/>
      </c>
    </row>
    <row r="96" spans="17:22" ht="13.8">
      <c r="Q96" s="28" t="str">
        <f t="shared" si="15"/>
        <v/>
      </c>
      <c r="R96" s="29">
        <v>46163</v>
      </c>
      <c r="S96" s="280" t="s">
        <v>547</v>
      </c>
      <c r="U96" s="29">
        <v>46117</v>
      </c>
      <c r="V96" s="28" t="str">
        <f t="shared" si="17"/>
        <v/>
      </c>
    </row>
    <row r="97" spans="17:22" ht="13.8">
      <c r="Q97" s="28" t="str">
        <f t="shared" si="15"/>
        <v/>
      </c>
      <c r="R97" s="29">
        <v>46164</v>
      </c>
      <c r="S97" s="280" t="s">
        <v>548</v>
      </c>
      <c r="U97" s="29">
        <v>46118</v>
      </c>
      <c r="V97" s="28" t="str">
        <f>F9</f>
        <v/>
      </c>
    </row>
    <row r="98" spans="17:22" ht="13.8">
      <c r="Q98" s="28" t="str">
        <f t="shared" si="15"/>
        <v/>
      </c>
      <c r="R98" s="29">
        <v>46167</v>
      </c>
      <c r="S98" s="280" t="s">
        <v>549</v>
      </c>
      <c r="U98" s="29">
        <v>46119</v>
      </c>
      <c r="V98" s="28" t="str">
        <f>F10</f>
        <v/>
      </c>
    </row>
    <row r="99" spans="17:22" ht="13.8">
      <c r="Q99" s="28" t="str">
        <f t="shared" si="15"/>
        <v/>
      </c>
      <c r="R99" s="29">
        <v>46168</v>
      </c>
      <c r="S99" s="280" t="s">
        <v>550</v>
      </c>
      <c r="U99" s="29">
        <v>46120</v>
      </c>
      <c r="V99" s="28" t="str">
        <f>F11</f>
        <v/>
      </c>
    </row>
    <row r="100" spans="17:22" ht="13.8">
      <c r="Q100" s="28" t="str">
        <f t="shared" si="15"/>
        <v/>
      </c>
      <c r="R100" s="29">
        <v>46169</v>
      </c>
      <c r="S100" s="280" t="s">
        <v>551</v>
      </c>
      <c r="U100" s="29">
        <v>46121</v>
      </c>
      <c r="V100" s="28" t="str">
        <f>F12</f>
        <v/>
      </c>
    </row>
    <row r="101" spans="17:22" ht="13.8">
      <c r="Q101" s="28" t="str">
        <f t="shared" si="15"/>
        <v/>
      </c>
      <c r="R101" s="29">
        <v>46170</v>
      </c>
      <c r="S101" s="280" t="s">
        <v>552</v>
      </c>
      <c r="U101" s="29">
        <v>46122</v>
      </c>
      <c r="V101" s="28" t="str">
        <f>F13</f>
        <v/>
      </c>
    </row>
    <row r="102" spans="17:22" ht="13.8">
      <c r="Q102" s="28" t="str">
        <f t="shared" si="15"/>
        <v/>
      </c>
      <c r="R102" s="29">
        <v>46171</v>
      </c>
      <c r="S102" s="280" t="s">
        <v>553</v>
      </c>
      <c r="U102" s="29">
        <v>46123</v>
      </c>
      <c r="V102" s="28" t="str">
        <f t="shared" ref="V102:V103" si="18">V101</f>
        <v/>
      </c>
    </row>
    <row r="103" spans="17:22" ht="13.8">
      <c r="Q103" s="28" t="str">
        <f t="shared" ref="Q103:Q124" si="19">H6</f>
        <v/>
      </c>
      <c r="R103" s="29">
        <v>46174</v>
      </c>
      <c r="S103" s="280" t="s">
        <v>554</v>
      </c>
      <c r="U103" s="29">
        <v>46124</v>
      </c>
      <c r="V103" s="28" t="str">
        <f t="shared" si="18"/>
        <v/>
      </c>
    </row>
    <row r="104" spans="17:22" ht="13.8">
      <c r="Q104" s="28" t="str">
        <f t="shared" si="19"/>
        <v/>
      </c>
      <c r="R104" s="29">
        <v>46175</v>
      </c>
      <c r="S104" s="280" t="s">
        <v>555</v>
      </c>
      <c r="U104" s="29">
        <v>46125</v>
      </c>
      <c r="V104" s="28" t="str">
        <f>F14</f>
        <v/>
      </c>
    </row>
    <row r="105" spans="17:22" ht="13.8">
      <c r="Q105" s="28" t="str">
        <f t="shared" si="19"/>
        <v/>
      </c>
      <c r="R105" s="29">
        <v>46176</v>
      </c>
      <c r="S105" s="280" t="s">
        <v>556</v>
      </c>
      <c r="U105" s="29">
        <v>46126</v>
      </c>
      <c r="V105" s="28" t="str">
        <f>F15</f>
        <v/>
      </c>
    </row>
    <row r="106" spans="17:22" ht="13.8">
      <c r="Q106" s="28" t="str">
        <f t="shared" si="19"/>
        <v/>
      </c>
      <c r="R106" s="29">
        <v>46177</v>
      </c>
      <c r="S106" s="280" t="s">
        <v>557</v>
      </c>
      <c r="U106" s="29">
        <v>46127</v>
      </c>
      <c r="V106" s="28" t="str">
        <f>F16</f>
        <v/>
      </c>
    </row>
    <row r="107" spans="17:22" ht="13.8">
      <c r="Q107" s="28" t="str">
        <f t="shared" si="19"/>
        <v/>
      </c>
      <c r="R107" s="29">
        <v>46178</v>
      </c>
      <c r="S107" s="280" t="s">
        <v>558</v>
      </c>
      <c r="U107" s="29">
        <v>46128</v>
      </c>
      <c r="V107" s="28" t="str">
        <f>F17</f>
        <v/>
      </c>
    </row>
    <row r="108" spans="17:22" ht="13.8">
      <c r="Q108" s="28" t="str">
        <f t="shared" si="19"/>
        <v/>
      </c>
      <c r="R108" s="29">
        <v>46181</v>
      </c>
      <c r="S108" s="280" t="s">
        <v>559</v>
      </c>
      <c r="U108" s="29">
        <v>46129</v>
      </c>
      <c r="V108" s="28" t="str">
        <f>F18</f>
        <v/>
      </c>
    </row>
    <row r="109" spans="17:22" ht="13.8">
      <c r="Q109" s="28" t="str">
        <f t="shared" si="19"/>
        <v/>
      </c>
      <c r="R109" s="29">
        <v>46182</v>
      </c>
      <c r="S109" s="280" t="s">
        <v>560</v>
      </c>
      <c r="U109" s="29">
        <v>46130</v>
      </c>
      <c r="V109" s="28" t="str">
        <f t="shared" ref="V109:V110" si="20">V108</f>
        <v/>
      </c>
    </row>
    <row r="110" spans="17:22" ht="13.8">
      <c r="Q110" s="28" t="str">
        <f t="shared" si="19"/>
        <v/>
      </c>
      <c r="R110" s="29">
        <v>46183</v>
      </c>
      <c r="S110" s="280" t="s">
        <v>561</v>
      </c>
      <c r="U110" s="29">
        <v>46131</v>
      </c>
      <c r="V110" s="28" t="str">
        <f t="shared" si="20"/>
        <v/>
      </c>
    </row>
    <row r="111" spans="17:22" ht="13.8">
      <c r="Q111" s="28" t="str">
        <f t="shared" si="19"/>
        <v/>
      </c>
      <c r="R111" s="29">
        <v>46184</v>
      </c>
      <c r="S111" s="280" t="s">
        <v>562</v>
      </c>
      <c r="U111" s="29">
        <v>46132</v>
      </c>
      <c r="V111" s="28" t="str">
        <f>F19</f>
        <v/>
      </c>
    </row>
    <row r="112" spans="17:22" ht="13.8">
      <c r="Q112" s="28" t="str">
        <f t="shared" si="19"/>
        <v/>
      </c>
      <c r="R112" s="29">
        <v>46185</v>
      </c>
      <c r="S112" s="280" t="s">
        <v>563</v>
      </c>
      <c r="U112" s="29">
        <v>46133</v>
      </c>
      <c r="V112" s="28" t="str">
        <f>F20</f>
        <v/>
      </c>
    </row>
    <row r="113" spans="17:22" ht="13.8">
      <c r="Q113" s="28" t="str">
        <f t="shared" si="19"/>
        <v/>
      </c>
      <c r="R113" s="29">
        <v>46188</v>
      </c>
      <c r="S113" s="280" t="s">
        <v>564</v>
      </c>
      <c r="U113" s="29">
        <v>46134</v>
      </c>
      <c r="V113" s="28" t="str">
        <f>F21</f>
        <v/>
      </c>
    </row>
    <row r="114" spans="17:22" ht="13.8">
      <c r="Q114" s="28" t="str">
        <f t="shared" si="19"/>
        <v/>
      </c>
      <c r="R114" s="29">
        <v>46189</v>
      </c>
      <c r="S114" s="280" t="s">
        <v>565</v>
      </c>
      <c r="U114" s="29">
        <v>46135</v>
      </c>
      <c r="V114" s="28" t="str">
        <f>F22</f>
        <v/>
      </c>
    </row>
    <row r="115" spans="17:22" ht="13.8">
      <c r="Q115" s="28" t="str">
        <f t="shared" si="19"/>
        <v/>
      </c>
      <c r="R115" s="29">
        <v>46190</v>
      </c>
      <c r="S115" s="280" t="s">
        <v>566</v>
      </c>
      <c r="U115" s="29">
        <v>46136</v>
      </c>
      <c r="V115" s="28" t="str">
        <f>F23</f>
        <v/>
      </c>
    </row>
    <row r="116" spans="17:22" ht="13.8">
      <c r="Q116" s="28" t="str">
        <f t="shared" si="19"/>
        <v/>
      </c>
      <c r="R116" s="29">
        <v>46191</v>
      </c>
      <c r="S116" s="280" t="s">
        <v>567</v>
      </c>
      <c r="U116" s="29">
        <v>46137</v>
      </c>
      <c r="V116" s="28" t="str">
        <f t="shared" ref="V116:V117" si="21">V115</f>
        <v/>
      </c>
    </row>
    <row r="117" spans="17:22" ht="13.8">
      <c r="Q117" s="28" t="str">
        <f t="shared" si="19"/>
        <v/>
      </c>
      <c r="R117" s="29">
        <v>46192</v>
      </c>
      <c r="S117" s="280" t="s">
        <v>568</v>
      </c>
      <c r="U117" s="29">
        <v>46138</v>
      </c>
      <c r="V117" s="28" t="str">
        <f t="shared" si="21"/>
        <v/>
      </c>
    </row>
    <row r="118" spans="17:22" ht="13.8">
      <c r="Q118" s="28" t="str">
        <f t="shared" si="19"/>
        <v/>
      </c>
      <c r="R118" s="29">
        <v>46195</v>
      </c>
      <c r="S118" s="280" t="s">
        <v>569</v>
      </c>
      <c r="U118" s="29">
        <v>46139</v>
      </c>
      <c r="V118" s="28" t="str">
        <f>F24</f>
        <v/>
      </c>
    </row>
    <row r="119" spans="17:22" ht="13.8">
      <c r="Q119" s="28" t="str">
        <f t="shared" si="19"/>
        <v/>
      </c>
      <c r="R119" s="29">
        <v>46196</v>
      </c>
      <c r="S119" s="280" t="s">
        <v>570</v>
      </c>
      <c r="U119" s="29">
        <v>46140</v>
      </c>
      <c r="V119" s="28" t="str">
        <f>F25</f>
        <v/>
      </c>
    </row>
    <row r="120" spans="17:22" ht="13.8">
      <c r="Q120" s="28" t="str">
        <f t="shared" si="19"/>
        <v/>
      </c>
      <c r="R120" s="29">
        <v>46197</v>
      </c>
      <c r="S120" s="280" t="s">
        <v>571</v>
      </c>
      <c r="U120" s="29">
        <v>46141</v>
      </c>
      <c r="V120" s="28" t="str">
        <f>V119</f>
        <v/>
      </c>
    </row>
    <row r="121" spans="17:22" ht="13.8">
      <c r="Q121" s="28" t="str">
        <f t="shared" si="19"/>
        <v/>
      </c>
      <c r="R121" s="29">
        <v>46198</v>
      </c>
      <c r="S121" s="280" t="s">
        <v>572</v>
      </c>
      <c r="U121" s="29">
        <v>46142</v>
      </c>
      <c r="V121" s="28" t="str">
        <f>F26</f>
        <v/>
      </c>
    </row>
    <row r="122" spans="17:22" ht="13.8">
      <c r="Q122" s="28" t="str">
        <f t="shared" si="19"/>
        <v/>
      </c>
      <c r="R122" s="29">
        <v>46199</v>
      </c>
      <c r="S122" s="280" t="s">
        <v>573</v>
      </c>
      <c r="U122" s="29">
        <v>46143</v>
      </c>
      <c r="V122" s="28" t="str">
        <f>G6</f>
        <v/>
      </c>
    </row>
    <row r="123" spans="17:22" ht="13.8">
      <c r="Q123" s="28" t="str">
        <f t="shared" si="19"/>
        <v/>
      </c>
      <c r="R123" s="29">
        <v>46202</v>
      </c>
      <c r="S123" s="280" t="s">
        <v>574</v>
      </c>
      <c r="U123" s="29">
        <v>46144</v>
      </c>
      <c r="V123" s="28" t="str">
        <f t="shared" ref="V123:V127" si="22">V122</f>
        <v/>
      </c>
    </row>
    <row r="124" spans="17:22" ht="13.8">
      <c r="Q124" s="28" t="str">
        <f t="shared" si="19"/>
        <v/>
      </c>
      <c r="R124" s="29">
        <v>46203</v>
      </c>
      <c r="S124" s="280" t="s">
        <v>820</v>
      </c>
      <c r="U124" s="29">
        <v>46145</v>
      </c>
      <c r="V124" s="28" t="str">
        <f t="shared" si="22"/>
        <v/>
      </c>
    </row>
    <row r="125" spans="17:22" ht="13.8">
      <c r="Q125" s="28" t="str">
        <f t="shared" ref="Q125:Q146" si="23">I6</f>
        <v/>
      </c>
      <c r="R125" s="29">
        <v>46204</v>
      </c>
      <c r="S125" s="280" t="s">
        <v>575</v>
      </c>
      <c r="U125" s="29">
        <v>46146</v>
      </c>
      <c r="V125" s="28" t="str">
        <f t="shared" si="22"/>
        <v/>
      </c>
    </row>
    <row r="126" spans="17:22" ht="13.8">
      <c r="Q126" s="28" t="str">
        <f t="shared" si="23"/>
        <v/>
      </c>
      <c r="R126" s="29">
        <v>46205</v>
      </c>
      <c r="S126" s="280" t="s">
        <v>576</v>
      </c>
      <c r="U126" s="29">
        <v>46147</v>
      </c>
      <c r="V126" s="28" t="str">
        <f t="shared" si="22"/>
        <v/>
      </c>
    </row>
    <row r="127" spans="17:22" ht="13.8">
      <c r="Q127" s="28" t="str">
        <f t="shared" si="23"/>
        <v/>
      </c>
      <c r="R127" s="29">
        <v>46206</v>
      </c>
      <c r="S127" s="280" t="s">
        <v>577</v>
      </c>
      <c r="U127" s="29">
        <v>46148</v>
      </c>
      <c r="V127" s="28" t="str">
        <f t="shared" si="22"/>
        <v/>
      </c>
    </row>
    <row r="128" spans="17:22" ht="13.8">
      <c r="Q128" s="28" t="str">
        <f t="shared" si="23"/>
        <v/>
      </c>
      <c r="R128" s="29">
        <v>46209</v>
      </c>
      <c r="S128" s="280" t="s">
        <v>578</v>
      </c>
      <c r="U128" s="29">
        <v>46149</v>
      </c>
      <c r="V128" s="28" t="str">
        <f>G7</f>
        <v/>
      </c>
    </row>
    <row r="129" spans="17:22" ht="13.8">
      <c r="Q129" s="28" t="str">
        <f t="shared" si="23"/>
        <v/>
      </c>
      <c r="R129" s="29">
        <v>46210</v>
      </c>
      <c r="S129" s="280" t="s">
        <v>579</v>
      </c>
      <c r="U129" s="29">
        <v>46150</v>
      </c>
      <c r="V129" s="28" t="str">
        <f>G8</f>
        <v/>
      </c>
    </row>
    <row r="130" spans="17:22" ht="13.8">
      <c r="Q130" s="28" t="str">
        <f t="shared" si="23"/>
        <v/>
      </c>
      <c r="R130" s="29">
        <v>46211</v>
      </c>
      <c r="S130" s="280" t="s">
        <v>580</v>
      </c>
      <c r="U130" s="29">
        <v>46151</v>
      </c>
      <c r="V130" s="28" t="str">
        <f t="shared" ref="V130:V131" si="24">V129</f>
        <v/>
      </c>
    </row>
    <row r="131" spans="17:22" ht="13.8">
      <c r="Q131" s="28" t="str">
        <f t="shared" si="23"/>
        <v/>
      </c>
      <c r="R131" s="29">
        <v>46212</v>
      </c>
      <c r="S131" s="280" t="s">
        <v>581</v>
      </c>
      <c r="U131" s="29">
        <v>46152</v>
      </c>
      <c r="V131" s="28" t="str">
        <f t="shared" si="24"/>
        <v/>
      </c>
    </row>
    <row r="132" spans="17:22" ht="13.8">
      <c r="Q132" s="28" t="str">
        <f t="shared" si="23"/>
        <v/>
      </c>
      <c r="R132" s="29">
        <v>46213</v>
      </c>
      <c r="S132" s="280" t="s">
        <v>582</v>
      </c>
      <c r="U132" s="29">
        <v>46153</v>
      </c>
      <c r="V132" s="28" t="str">
        <f>G9</f>
        <v/>
      </c>
    </row>
    <row r="133" spans="17:22" ht="13.8">
      <c r="Q133" s="28" t="str">
        <f t="shared" si="23"/>
        <v/>
      </c>
      <c r="R133" s="29">
        <v>46216</v>
      </c>
      <c r="S133" s="280" t="s">
        <v>583</v>
      </c>
      <c r="U133" s="29">
        <v>46154</v>
      </c>
      <c r="V133" s="28" t="str">
        <f>G10</f>
        <v/>
      </c>
    </row>
    <row r="134" spans="17:22" ht="13.8">
      <c r="Q134" s="28" t="str">
        <f t="shared" si="23"/>
        <v/>
      </c>
      <c r="R134" s="29">
        <v>46217</v>
      </c>
      <c r="S134" s="280" t="s">
        <v>584</v>
      </c>
      <c r="U134" s="29">
        <v>46155</v>
      </c>
      <c r="V134" s="28" t="str">
        <f>G11</f>
        <v/>
      </c>
    </row>
    <row r="135" spans="17:22" ht="13.8">
      <c r="Q135" s="28" t="str">
        <f t="shared" si="23"/>
        <v/>
      </c>
      <c r="R135" s="29">
        <v>46218</v>
      </c>
      <c r="S135" s="280" t="s">
        <v>585</v>
      </c>
      <c r="U135" s="29">
        <v>46156</v>
      </c>
      <c r="V135" s="28" t="str">
        <f>G12</f>
        <v/>
      </c>
    </row>
    <row r="136" spans="17:22" ht="13.8">
      <c r="Q136" s="28" t="str">
        <f t="shared" si="23"/>
        <v/>
      </c>
      <c r="R136" s="29">
        <v>46219</v>
      </c>
      <c r="S136" s="280" t="s">
        <v>586</v>
      </c>
      <c r="U136" s="29">
        <v>46157</v>
      </c>
      <c r="V136" s="28" t="str">
        <f>G13</f>
        <v/>
      </c>
    </row>
    <row r="137" spans="17:22" ht="13.8">
      <c r="Q137" s="28" t="str">
        <f t="shared" si="23"/>
        <v/>
      </c>
      <c r="R137" s="29">
        <v>46220</v>
      </c>
      <c r="S137" s="280" t="s">
        <v>587</v>
      </c>
      <c r="U137" s="29">
        <v>46158</v>
      </c>
      <c r="V137" s="28" t="str">
        <f t="shared" ref="V137:V138" si="25">V136</f>
        <v/>
      </c>
    </row>
    <row r="138" spans="17:22" ht="13.8">
      <c r="Q138" s="28" t="str">
        <f t="shared" si="23"/>
        <v/>
      </c>
      <c r="R138" s="29">
        <v>46224</v>
      </c>
      <c r="S138" s="280" t="s">
        <v>588</v>
      </c>
      <c r="U138" s="29">
        <v>46159</v>
      </c>
      <c r="V138" s="28" t="str">
        <f t="shared" si="25"/>
        <v/>
      </c>
    </row>
    <row r="139" spans="17:22" ht="13.8">
      <c r="Q139" s="28" t="str">
        <f t="shared" si="23"/>
        <v/>
      </c>
      <c r="R139" s="29">
        <v>46225</v>
      </c>
      <c r="S139" s="280" t="s">
        <v>589</v>
      </c>
      <c r="U139" s="29">
        <v>46160</v>
      </c>
      <c r="V139" s="28" t="str">
        <f>G14</f>
        <v/>
      </c>
    </row>
    <row r="140" spans="17:22" ht="13.8">
      <c r="Q140" s="28" t="str">
        <f t="shared" si="23"/>
        <v/>
      </c>
      <c r="R140" s="29">
        <v>46226</v>
      </c>
      <c r="S140" s="280" t="s">
        <v>590</v>
      </c>
      <c r="U140" s="29">
        <v>46161</v>
      </c>
      <c r="V140" s="28" t="str">
        <f>G15</f>
        <v/>
      </c>
    </row>
    <row r="141" spans="17:22" ht="13.8">
      <c r="Q141" s="28" t="str">
        <f t="shared" si="23"/>
        <v/>
      </c>
      <c r="R141" s="29">
        <v>46227</v>
      </c>
      <c r="S141" s="280" t="s">
        <v>591</v>
      </c>
      <c r="U141" s="29">
        <v>46162</v>
      </c>
      <c r="V141" s="28" t="str">
        <f>G16</f>
        <v/>
      </c>
    </row>
    <row r="142" spans="17:22" ht="13.8">
      <c r="Q142" s="28" t="str">
        <f t="shared" si="23"/>
        <v/>
      </c>
      <c r="R142" s="29">
        <v>46230</v>
      </c>
      <c r="S142" s="280" t="s">
        <v>592</v>
      </c>
      <c r="U142" s="29">
        <v>46163</v>
      </c>
      <c r="V142" s="28" t="str">
        <f>G17</f>
        <v/>
      </c>
    </row>
    <row r="143" spans="17:22" ht="13.8">
      <c r="Q143" s="28" t="str">
        <f t="shared" si="23"/>
        <v/>
      </c>
      <c r="R143" s="29">
        <v>46231</v>
      </c>
      <c r="S143" s="280" t="s">
        <v>593</v>
      </c>
      <c r="U143" s="29">
        <v>46164</v>
      </c>
      <c r="V143" s="28" t="str">
        <f>G18</f>
        <v/>
      </c>
    </row>
    <row r="144" spans="17:22" ht="13.8">
      <c r="Q144" s="28" t="str">
        <f t="shared" si="23"/>
        <v/>
      </c>
      <c r="R144" s="29">
        <v>46232</v>
      </c>
      <c r="S144" s="280" t="s">
        <v>594</v>
      </c>
      <c r="U144" s="29">
        <v>46165</v>
      </c>
      <c r="V144" s="28" t="str">
        <f t="shared" ref="V144:V145" si="26">V143</f>
        <v/>
      </c>
    </row>
    <row r="145" spans="17:22" ht="13.8">
      <c r="Q145" s="28" t="str">
        <f t="shared" si="23"/>
        <v/>
      </c>
      <c r="R145" s="29">
        <v>46233</v>
      </c>
      <c r="S145" s="280" t="s">
        <v>595</v>
      </c>
      <c r="U145" s="29">
        <v>46166</v>
      </c>
      <c r="V145" s="28" t="str">
        <f t="shared" si="26"/>
        <v/>
      </c>
    </row>
    <row r="146" spans="17:22" ht="13.8">
      <c r="Q146" s="28" t="str">
        <f t="shared" si="23"/>
        <v/>
      </c>
      <c r="R146" s="29">
        <v>46234</v>
      </c>
      <c r="S146" s="280" t="s">
        <v>596</v>
      </c>
      <c r="U146" s="29">
        <v>46167</v>
      </c>
      <c r="V146" s="28" t="str">
        <f>G19</f>
        <v/>
      </c>
    </row>
    <row r="147" spans="17:22" ht="13.8">
      <c r="Q147" s="28" t="str">
        <f t="shared" ref="Q147:Q166" si="27">J6</f>
        <v/>
      </c>
      <c r="R147" s="29">
        <v>46237</v>
      </c>
      <c r="S147" s="280" t="s">
        <v>597</v>
      </c>
      <c r="U147" s="29">
        <v>46168</v>
      </c>
      <c r="V147" s="28" t="str">
        <f>G20</f>
        <v/>
      </c>
    </row>
    <row r="148" spans="17:22" ht="13.8">
      <c r="Q148" s="28" t="str">
        <f t="shared" si="27"/>
        <v/>
      </c>
      <c r="R148" s="29">
        <v>46238</v>
      </c>
      <c r="S148" s="280" t="s">
        <v>598</v>
      </c>
      <c r="U148" s="29">
        <v>46169</v>
      </c>
      <c r="V148" s="28" t="str">
        <f>G21</f>
        <v/>
      </c>
    </row>
    <row r="149" spans="17:22" ht="13.8">
      <c r="Q149" s="28" t="str">
        <f t="shared" si="27"/>
        <v/>
      </c>
      <c r="R149" s="29">
        <v>46239</v>
      </c>
      <c r="S149" s="280" t="s">
        <v>599</v>
      </c>
      <c r="U149" s="29">
        <v>46170</v>
      </c>
      <c r="V149" s="28" t="str">
        <f>G22</f>
        <v/>
      </c>
    </row>
    <row r="150" spans="17:22" ht="13.8">
      <c r="Q150" s="28" t="str">
        <f t="shared" si="27"/>
        <v/>
      </c>
      <c r="R150" s="29">
        <v>46240</v>
      </c>
      <c r="S150" s="280" t="s">
        <v>600</v>
      </c>
      <c r="U150" s="29">
        <v>46171</v>
      </c>
      <c r="V150" s="28" t="str">
        <f>G23</f>
        <v/>
      </c>
    </row>
    <row r="151" spans="17:22" ht="13.8">
      <c r="Q151" s="28" t="str">
        <f t="shared" si="27"/>
        <v/>
      </c>
      <c r="R151" s="29">
        <v>46241</v>
      </c>
      <c r="S151" s="280" t="s">
        <v>601</v>
      </c>
      <c r="U151" s="29">
        <v>46172</v>
      </c>
      <c r="V151" s="28" t="str">
        <f t="shared" ref="V151:V152" si="28">V150</f>
        <v/>
      </c>
    </row>
    <row r="152" spans="17:22" ht="13.8">
      <c r="Q152" s="28" t="str">
        <f t="shared" si="27"/>
        <v/>
      </c>
      <c r="R152" s="29">
        <v>46244</v>
      </c>
      <c r="S152" s="280" t="s">
        <v>602</v>
      </c>
      <c r="U152" s="29">
        <v>46173</v>
      </c>
      <c r="V152" s="28" t="str">
        <f t="shared" si="28"/>
        <v/>
      </c>
    </row>
    <row r="153" spans="17:22" ht="13.8">
      <c r="Q153" s="28" t="str">
        <f t="shared" si="27"/>
        <v/>
      </c>
      <c r="R153" s="29">
        <v>46246</v>
      </c>
      <c r="S153" s="280" t="s">
        <v>603</v>
      </c>
      <c r="U153" s="29">
        <v>46174</v>
      </c>
      <c r="V153" s="28" t="str">
        <f>H6</f>
        <v/>
      </c>
    </row>
    <row r="154" spans="17:22" ht="13.8">
      <c r="Q154" s="28" t="str">
        <f t="shared" si="27"/>
        <v/>
      </c>
      <c r="R154" s="29">
        <v>46247</v>
      </c>
      <c r="S154" s="280" t="s">
        <v>604</v>
      </c>
      <c r="U154" s="29">
        <v>46175</v>
      </c>
      <c r="V154" s="28" t="str">
        <f>H7</f>
        <v/>
      </c>
    </row>
    <row r="155" spans="17:22" ht="13.8">
      <c r="Q155" s="28" t="str">
        <f t="shared" si="27"/>
        <v/>
      </c>
      <c r="R155" s="29">
        <v>46248</v>
      </c>
      <c r="S155" s="280" t="s">
        <v>605</v>
      </c>
      <c r="U155" s="29">
        <v>46176</v>
      </c>
      <c r="V155" s="28" t="str">
        <f>H8</f>
        <v/>
      </c>
    </row>
    <row r="156" spans="17:22" ht="13.8">
      <c r="Q156" s="28" t="str">
        <f t="shared" si="27"/>
        <v/>
      </c>
      <c r="R156" s="29">
        <v>46251</v>
      </c>
      <c r="S156" s="280" t="s">
        <v>606</v>
      </c>
      <c r="U156" s="29">
        <v>46177</v>
      </c>
      <c r="V156" s="28" t="str">
        <f>H9</f>
        <v/>
      </c>
    </row>
    <row r="157" spans="17:22" ht="13.8">
      <c r="Q157" s="28" t="str">
        <f t="shared" si="27"/>
        <v/>
      </c>
      <c r="R157" s="29">
        <v>46252</v>
      </c>
      <c r="S157" s="280" t="s">
        <v>607</v>
      </c>
      <c r="U157" s="29">
        <v>46178</v>
      </c>
      <c r="V157" s="28" t="str">
        <f>H10</f>
        <v/>
      </c>
    </row>
    <row r="158" spans="17:22" ht="13.8">
      <c r="Q158" s="28" t="str">
        <f t="shared" si="27"/>
        <v/>
      </c>
      <c r="R158" s="29">
        <v>46253</v>
      </c>
      <c r="S158" s="280" t="s">
        <v>608</v>
      </c>
      <c r="U158" s="29">
        <v>46179</v>
      </c>
      <c r="V158" s="28" t="str">
        <f t="shared" ref="V158:V159" si="29">V157</f>
        <v/>
      </c>
    </row>
    <row r="159" spans="17:22" ht="13.8">
      <c r="Q159" s="28" t="str">
        <f t="shared" si="27"/>
        <v/>
      </c>
      <c r="R159" s="29">
        <v>46254</v>
      </c>
      <c r="S159" s="280" t="s">
        <v>609</v>
      </c>
      <c r="U159" s="29">
        <v>46180</v>
      </c>
      <c r="V159" s="28" t="str">
        <f t="shared" si="29"/>
        <v/>
      </c>
    </row>
    <row r="160" spans="17:22" ht="13.8">
      <c r="Q160" s="28" t="str">
        <f t="shared" si="27"/>
        <v/>
      </c>
      <c r="R160" s="29">
        <v>46255</v>
      </c>
      <c r="S160" s="280" t="s">
        <v>610</v>
      </c>
      <c r="U160" s="29">
        <v>46181</v>
      </c>
      <c r="V160" s="28" t="str">
        <f>H11</f>
        <v/>
      </c>
    </row>
    <row r="161" spans="17:22" ht="13.8">
      <c r="Q161" s="28" t="str">
        <f t="shared" si="27"/>
        <v/>
      </c>
      <c r="R161" s="29">
        <v>46258</v>
      </c>
      <c r="S161" s="280" t="s">
        <v>611</v>
      </c>
      <c r="U161" s="29">
        <v>46182</v>
      </c>
      <c r="V161" s="28" t="str">
        <f>H12</f>
        <v/>
      </c>
    </row>
    <row r="162" spans="17:22" ht="13.8">
      <c r="Q162" s="28" t="str">
        <f t="shared" si="27"/>
        <v/>
      </c>
      <c r="R162" s="29">
        <v>46259</v>
      </c>
      <c r="S162" s="280" t="s">
        <v>612</v>
      </c>
      <c r="U162" s="29">
        <v>46183</v>
      </c>
      <c r="V162" s="28" t="str">
        <f>H13</f>
        <v/>
      </c>
    </row>
    <row r="163" spans="17:22" ht="13.8">
      <c r="Q163" s="28" t="str">
        <f t="shared" si="27"/>
        <v/>
      </c>
      <c r="R163" s="29">
        <v>46260</v>
      </c>
      <c r="S163" s="280" t="s">
        <v>613</v>
      </c>
      <c r="U163" s="29">
        <v>46184</v>
      </c>
      <c r="V163" s="28" t="str">
        <f>H14</f>
        <v/>
      </c>
    </row>
    <row r="164" spans="17:22" ht="13.8">
      <c r="Q164" s="28" t="str">
        <f t="shared" si="27"/>
        <v/>
      </c>
      <c r="R164" s="29">
        <v>46261</v>
      </c>
      <c r="S164" s="280" t="s">
        <v>614</v>
      </c>
      <c r="U164" s="29">
        <v>46185</v>
      </c>
      <c r="V164" s="28" t="str">
        <f>H15</f>
        <v/>
      </c>
    </row>
    <row r="165" spans="17:22" ht="13.8">
      <c r="Q165" s="28" t="str">
        <f t="shared" si="27"/>
        <v/>
      </c>
      <c r="R165" s="29">
        <v>46262</v>
      </c>
      <c r="S165" s="280" t="s">
        <v>615</v>
      </c>
      <c r="U165" s="29">
        <v>46186</v>
      </c>
      <c r="V165" s="28" t="str">
        <f t="shared" ref="V165:V166" si="30">V164</f>
        <v/>
      </c>
    </row>
    <row r="166" spans="17:22" ht="13.8">
      <c r="Q166" s="28" t="str">
        <f t="shared" si="27"/>
        <v/>
      </c>
      <c r="R166" s="29">
        <v>46265</v>
      </c>
      <c r="S166" s="280" t="s">
        <v>616</v>
      </c>
      <c r="U166" s="29">
        <v>46187</v>
      </c>
      <c r="V166" s="28" t="str">
        <f t="shared" si="30"/>
        <v/>
      </c>
    </row>
    <row r="167" spans="17:22" ht="13.8">
      <c r="Q167" s="28" t="str">
        <f t="shared" ref="Q167:Q185" si="31">K6</f>
        <v/>
      </c>
      <c r="R167" s="29">
        <v>46266</v>
      </c>
      <c r="S167" s="280" t="s">
        <v>617</v>
      </c>
      <c r="U167" s="29">
        <v>46188</v>
      </c>
      <c r="V167" s="28" t="str">
        <f>H16</f>
        <v/>
      </c>
    </row>
    <row r="168" spans="17:22" ht="13.8">
      <c r="Q168" s="28" t="str">
        <f t="shared" si="31"/>
        <v/>
      </c>
      <c r="R168" s="29">
        <v>46267</v>
      </c>
      <c r="S168" s="280" t="s">
        <v>618</v>
      </c>
      <c r="U168" s="29">
        <v>46189</v>
      </c>
      <c r="V168" s="28" t="str">
        <f>H17</f>
        <v/>
      </c>
    </row>
    <row r="169" spans="17:22" ht="13.8">
      <c r="Q169" s="28" t="str">
        <f t="shared" si="31"/>
        <v/>
      </c>
      <c r="R169" s="29">
        <v>46268</v>
      </c>
      <c r="S169" s="280" t="s">
        <v>619</v>
      </c>
      <c r="U169" s="29">
        <v>46190</v>
      </c>
      <c r="V169" s="28" t="str">
        <f>H18</f>
        <v/>
      </c>
    </row>
    <row r="170" spans="17:22" ht="13.8">
      <c r="Q170" s="28" t="str">
        <f t="shared" si="31"/>
        <v/>
      </c>
      <c r="R170" s="29">
        <v>46269</v>
      </c>
      <c r="S170" s="280" t="s">
        <v>620</v>
      </c>
      <c r="U170" s="29">
        <v>46191</v>
      </c>
      <c r="V170" s="28" t="str">
        <f>H19</f>
        <v/>
      </c>
    </row>
    <row r="171" spans="17:22" ht="13.8">
      <c r="Q171" s="28" t="str">
        <f t="shared" si="31"/>
        <v/>
      </c>
      <c r="R171" s="29">
        <v>46272</v>
      </c>
      <c r="S171" s="280" t="s">
        <v>621</v>
      </c>
      <c r="U171" s="29">
        <v>46192</v>
      </c>
      <c r="V171" s="28" t="str">
        <f>H20</f>
        <v/>
      </c>
    </row>
    <row r="172" spans="17:22" ht="13.8">
      <c r="Q172" s="28" t="str">
        <f t="shared" si="31"/>
        <v/>
      </c>
      <c r="R172" s="29">
        <v>46273</v>
      </c>
      <c r="S172" s="280" t="s">
        <v>622</v>
      </c>
      <c r="U172" s="29">
        <v>46193</v>
      </c>
      <c r="V172" s="28" t="str">
        <f t="shared" ref="V172:V173" si="32">V171</f>
        <v/>
      </c>
    </row>
    <row r="173" spans="17:22" ht="13.8">
      <c r="Q173" s="28" t="str">
        <f t="shared" si="31"/>
        <v/>
      </c>
      <c r="R173" s="29">
        <v>46274</v>
      </c>
      <c r="S173" s="280" t="s">
        <v>623</v>
      </c>
      <c r="U173" s="29">
        <v>46194</v>
      </c>
      <c r="V173" s="28" t="str">
        <f t="shared" si="32"/>
        <v/>
      </c>
    </row>
    <row r="174" spans="17:22" ht="13.8">
      <c r="Q174" s="28" t="str">
        <f t="shared" si="31"/>
        <v/>
      </c>
      <c r="R174" s="29">
        <v>46275</v>
      </c>
      <c r="S174" s="280" t="s">
        <v>624</v>
      </c>
      <c r="U174" s="29">
        <v>46195</v>
      </c>
      <c r="V174" s="28" t="str">
        <f>H21</f>
        <v/>
      </c>
    </row>
    <row r="175" spans="17:22" ht="13.8">
      <c r="Q175" s="28" t="str">
        <f t="shared" si="31"/>
        <v/>
      </c>
      <c r="R175" s="29">
        <v>46276</v>
      </c>
      <c r="S175" s="280" t="s">
        <v>625</v>
      </c>
      <c r="U175" s="29">
        <v>46196</v>
      </c>
      <c r="V175" s="28" t="str">
        <f>H22</f>
        <v/>
      </c>
    </row>
    <row r="176" spans="17:22" ht="13.8">
      <c r="Q176" s="28" t="str">
        <f t="shared" si="31"/>
        <v/>
      </c>
      <c r="R176" s="29">
        <v>46279</v>
      </c>
      <c r="S176" s="280" t="s">
        <v>626</v>
      </c>
      <c r="U176" s="29">
        <v>46197</v>
      </c>
      <c r="V176" s="28" t="str">
        <f>H23</f>
        <v/>
      </c>
    </row>
    <row r="177" spans="17:22" ht="13.8">
      <c r="Q177" s="28" t="str">
        <f t="shared" si="31"/>
        <v/>
      </c>
      <c r="R177" s="29">
        <v>46280</v>
      </c>
      <c r="S177" s="280" t="s">
        <v>627</v>
      </c>
      <c r="U177" s="29">
        <v>46198</v>
      </c>
      <c r="V177" s="28" t="str">
        <f>H24</f>
        <v/>
      </c>
    </row>
    <row r="178" spans="17:22" ht="13.8">
      <c r="Q178" s="28" t="str">
        <f t="shared" si="31"/>
        <v/>
      </c>
      <c r="R178" s="29">
        <v>46281</v>
      </c>
      <c r="S178" s="280" t="s">
        <v>628</v>
      </c>
      <c r="U178" s="29">
        <v>46199</v>
      </c>
      <c r="V178" s="28" t="str">
        <f>H25</f>
        <v/>
      </c>
    </row>
    <row r="179" spans="17:22" ht="13.8">
      <c r="Q179" s="28" t="str">
        <f t="shared" si="31"/>
        <v/>
      </c>
      <c r="R179" s="29">
        <v>46282</v>
      </c>
      <c r="S179" s="280" t="s">
        <v>629</v>
      </c>
      <c r="U179" s="29">
        <v>46200</v>
      </c>
      <c r="V179" s="28" t="str">
        <f t="shared" ref="V179:V180" si="33">V178</f>
        <v/>
      </c>
    </row>
    <row r="180" spans="17:22" ht="13.8">
      <c r="Q180" s="28" t="str">
        <f t="shared" si="31"/>
        <v/>
      </c>
      <c r="R180" s="29">
        <v>46283</v>
      </c>
      <c r="S180" s="280" t="s">
        <v>630</v>
      </c>
      <c r="U180" s="29">
        <v>46201</v>
      </c>
      <c r="V180" s="28" t="str">
        <f t="shared" si="33"/>
        <v/>
      </c>
    </row>
    <row r="181" spans="17:22" ht="13.8">
      <c r="Q181" s="28" t="str">
        <f t="shared" si="31"/>
        <v/>
      </c>
      <c r="R181" s="29">
        <v>46289</v>
      </c>
      <c r="S181" s="280" t="s">
        <v>631</v>
      </c>
      <c r="U181" s="29">
        <v>46202</v>
      </c>
      <c r="V181" s="28" t="str">
        <f>H26</f>
        <v/>
      </c>
    </row>
    <row r="182" spans="17:22" ht="13.8">
      <c r="Q182" s="28" t="str">
        <f t="shared" si="31"/>
        <v/>
      </c>
      <c r="R182" s="29">
        <v>46290</v>
      </c>
      <c r="S182" s="280" t="s">
        <v>632</v>
      </c>
      <c r="U182" s="29">
        <v>46203</v>
      </c>
      <c r="V182" s="28" t="str">
        <f>H27</f>
        <v/>
      </c>
    </row>
    <row r="183" spans="17:22" ht="13.8">
      <c r="Q183" s="28" t="str">
        <f t="shared" si="31"/>
        <v/>
      </c>
      <c r="R183" s="29">
        <v>46293</v>
      </c>
      <c r="S183" s="280" t="s">
        <v>633</v>
      </c>
      <c r="U183" s="29">
        <v>46204</v>
      </c>
      <c r="V183" s="28" t="str">
        <f>I6</f>
        <v/>
      </c>
    </row>
    <row r="184" spans="17:22" ht="13.8">
      <c r="Q184" s="28" t="str">
        <f t="shared" si="31"/>
        <v/>
      </c>
      <c r="R184" s="29">
        <v>46294</v>
      </c>
      <c r="S184" s="280" t="s">
        <v>634</v>
      </c>
      <c r="U184" s="29">
        <v>46205</v>
      </c>
      <c r="V184" s="28" t="str">
        <f>I7</f>
        <v/>
      </c>
    </row>
    <row r="185" spans="17:22" ht="13.8">
      <c r="Q185" s="28" t="str">
        <f t="shared" si="31"/>
        <v/>
      </c>
      <c r="R185" s="29">
        <v>46295</v>
      </c>
      <c r="S185" s="280" t="s">
        <v>635</v>
      </c>
      <c r="U185" s="29">
        <v>46206</v>
      </c>
      <c r="V185" s="28" t="str">
        <f>I8</f>
        <v/>
      </c>
    </row>
    <row r="186" spans="17:22" ht="13.8">
      <c r="Q186" s="28" t="str">
        <f t="shared" ref="Q186:Q206" si="34">L6</f>
        <v/>
      </c>
      <c r="R186" s="29">
        <v>46296</v>
      </c>
      <c r="S186" s="280" t="s">
        <v>636</v>
      </c>
      <c r="U186" s="29">
        <v>46207</v>
      </c>
      <c r="V186" s="28" t="str">
        <f t="shared" ref="V186:V187" si="35">V185</f>
        <v/>
      </c>
    </row>
    <row r="187" spans="17:22" ht="13.8">
      <c r="Q187" s="28" t="str">
        <f t="shared" si="34"/>
        <v/>
      </c>
      <c r="R187" s="29">
        <v>46297</v>
      </c>
      <c r="S187" s="280" t="s">
        <v>637</v>
      </c>
      <c r="U187" s="29">
        <v>46208</v>
      </c>
      <c r="V187" s="28" t="str">
        <f t="shared" si="35"/>
        <v/>
      </c>
    </row>
    <row r="188" spans="17:22" ht="13.8">
      <c r="Q188" s="28" t="str">
        <f t="shared" si="34"/>
        <v/>
      </c>
      <c r="R188" s="29">
        <v>46300</v>
      </c>
      <c r="S188" s="280" t="s">
        <v>638</v>
      </c>
      <c r="U188" s="29">
        <v>46209</v>
      </c>
      <c r="V188" s="28" t="str">
        <f>I9</f>
        <v/>
      </c>
    </row>
    <row r="189" spans="17:22" ht="13.8">
      <c r="Q189" s="28" t="str">
        <f t="shared" si="34"/>
        <v/>
      </c>
      <c r="R189" s="29">
        <v>46301</v>
      </c>
      <c r="S189" s="280" t="s">
        <v>639</v>
      </c>
      <c r="U189" s="29">
        <v>46210</v>
      </c>
      <c r="V189" s="28" t="str">
        <f>I10</f>
        <v/>
      </c>
    </row>
    <row r="190" spans="17:22" ht="13.8">
      <c r="Q190" s="28" t="str">
        <f t="shared" si="34"/>
        <v/>
      </c>
      <c r="R190" s="29">
        <v>46302</v>
      </c>
      <c r="S190" s="280" t="s">
        <v>640</v>
      </c>
      <c r="U190" s="29">
        <v>46211</v>
      </c>
      <c r="V190" s="28" t="str">
        <f>I11</f>
        <v/>
      </c>
    </row>
    <row r="191" spans="17:22" ht="13.8">
      <c r="Q191" s="28" t="str">
        <f t="shared" si="34"/>
        <v/>
      </c>
      <c r="R191" s="29">
        <v>46303</v>
      </c>
      <c r="S191" s="280" t="s">
        <v>641</v>
      </c>
      <c r="U191" s="29">
        <v>46212</v>
      </c>
      <c r="V191" s="28" t="str">
        <f>I12</f>
        <v/>
      </c>
    </row>
    <row r="192" spans="17:22" ht="13.8">
      <c r="Q192" s="28" t="str">
        <f t="shared" si="34"/>
        <v/>
      </c>
      <c r="R192" s="29">
        <v>46304</v>
      </c>
      <c r="S192" s="280" t="s">
        <v>642</v>
      </c>
      <c r="U192" s="29">
        <v>46213</v>
      </c>
      <c r="V192" s="28" t="str">
        <f>I13</f>
        <v/>
      </c>
    </row>
    <row r="193" spans="17:22" ht="13.8">
      <c r="Q193" s="28" t="str">
        <f t="shared" si="34"/>
        <v/>
      </c>
      <c r="R193" s="29">
        <v>46308</v>
      </c>
      <c r="S193" s="280" t="s">
        <v>643</v>
      </c>
      <c r="U193" s="29">
        <v>46214</v>
      </c>
      <c r="V193" s="28" t="str">
        <f t="shared" ref="V193:V194" si="36">V192</f>
        <v/>
      </c>
    </row>
    <row r="194" spans="17:22" ht="13.8">
      <c r="Q194" s="28" t="str">
        <f t="shared" si="34"/>
        <v/>
      </c>
      <c r="R194" s="29">
        <v>46309</v>
      </c>
      <c r="S194" s="280" t="s">
        <v>644</v>
      </c>
      <c r="U194" s="29">
        <v>46215</v>
      </c>
      <c r="V194" s="28" t="str">
        <f t="shared" si="36"/>
        <v/>
      </c>
    </row>
    <row r="195" spans="17:22" ht="13.8">
      <c r="Q195" s="28" t="str">
        <f t="shared" si="34"/>
        <v/>
      </c>
      <c r="R195" s="29">
        <v>46310</v>
      </c>
      <c r="S195" s="280" t="s">
        <v>645</v>
      </c>
      <c r="U195" s="29">
        <v>46216</v>
      </c>
      <c r="V195" s="28" t="str">
        <f>I14</f>
        <v/>
      </c>
    </row>
    <row r="196" spans="17:22" ht="13.8">
      <c r="Q196" s="28" t="str">
        <f t="shared" si="34"/>
        <v/>
      </c>
      <c r="R196" s="29">
        <v>46311</v>
      </c>
      <c r="S196" s="280" t="s">
        <v>646</v>
      </c>
      <c r="U196" s="29">
        <v>46217</v>
      </c>
      <c r="V196" s="28" t="str">
        <f>I15</f>
        <v/>
      </c>
    </row>
    <row r="197" spans="17:22" ht="13.8">
      <c r="Q197" s="28" t="str">
        <f t="shared" si="34"/>
        <v/>
      </c>
      <c r="R197" s="29">
        <v>46314</v>
      </c>
      <c r="S197" s="280" t="s">
        <v>647</v>
      </c>
      <c r="U197" s="29">
        <v>46218</v>
      </c>
      <c r="V197" s="28" t="str">
        <f>I16</f>
        <v/>
      </c>
    </row>
    <row r="198" spans="17:22" ht="13.8">
      <c r="Q198" s="28" t="str">
        <f t="shared" si="34"/>
        <v/>
      </c>
      <c r="R198" s="29">
        <v>46315</v>
      </c>
      <c r="S198" s="280" t="s">
        <v>648</v>
      </c>
      <c r="U198" s="29">
        <v>46219</v>
      </c>
      <c r="V198" s="28" t="str">
        <f>I17</f>
        <v/>
      </c>
    </row>
    <row r="199" spans="17:22" ht="13.8">
      <c r="Q199" s="28" t="str">
        <f t="shared" si="34"/>
        <v/>
      </c>
      <c r="R199" s="29">
        <v>46316</v>
      </c>
      <c r="S199" s="280" t="s">
        <v>649</v>
      </c>
      <c r="U199" s="29">
        <v>46220</v>
      </c>
      <c r="V199" s="28" t="str">
        <f>I18</f>
        <v/>
      </c>
    </row>
    <row r="200" spans="17:22" ht="13.8">
      <c r="Q200" s="28" t="str">
        <f t="shared" si="34"/>
        <v/>
      </c>
      <c r="R200" s="29">
        <v>46317</v>
      </c>
      <c r="S200" s="280" t="s">
        <v>650</v>
      </c>
      <c r="U200" s="29">
        <v>46221</v>
      </c>
      <c r="V200" s="28" t="str">
        <f t="shared" ref="V200:V202" si="37">V199</f>
        <v/>
      </c>
    </row>
    <row r="201" spans="17:22" ht="13.8">
      <c r="Q201" s="28" t="str">
        <f t="shared" si="34"/>
        <v/>
      </c>
      <c r="R201" s="29">
        <v>46318</v>
      </c>
      <c r="S201" s="280" t="s">
        <v>651</v>
      </c>
      <c r="U201" s="29">
        <v>46222</v>
      </c>
      <c r="V201" s="28" t="str">
        <f t="shared" si="37"/>
        <v/>
      </c>
    </row>
    <row r="202" spans="17:22" ht="13.8">
      <c r="Q202" s="28" t="str">
        <f t="shared" si="34"/>
        <v/>
      </c>
      <c r="R202" s="29">
        <v>46321</v>
      </c>
      <c r="S202" s="280" t="s">
        <v>652</v>
      </c>
      <c r="U202" s="29">
        <v>46223</v>
      </c>
      <c r="V202" s="28" t="str">
        <f t="shared" si="37"/>
        <v/>
      </c>
    </row>
    <row r="203" spans="17:22" ht="13.8">
      <c r="Q203" s="28" t="str">
        <f t="shared" si="34"/>
        <v/>
      </c>
      <c r="R203" s="29">
        <v>46322</v>
      </c>
      <c r="S203" s="280" t="s">
        <v>653</v>
      </c>
      <c r="U203" s="29">
        <v>46224</v>
      </c>
      <c r="V203" s="28" t="str">
        <f>I19</f>
        <v/>
      </c>
    </row>
    <row r="204" spans="17:22" ht="13.8">
      <c r="Q204" s="28" t="str">
        <f t="shared" si="34"/>
        <v/>
      </c>
      <c r="R204" s="29">
        <v>46323</v>
      </c>
      <c r="S204" s="280" t="s">
        <v>654</v>
      </c>
      <c r="U204" s="29">
        <v>46225</v>
      </c>
      <c r="V204" s="28" t="str">
        <f>I20</f>
        <v/>
      </c>
    </row>
    <row r="205" spans="17:22" ht="13.8">
      <c r="Q205" s="28" t="str">
        <f t="shared" si="34"/>
        <v/>
      </c>
      <c r="R205" s="29">
        <v>46324</v>
      </c>
      <c r="S205" s="280" t="s">
        <v>655</v>
      </c>
      <c r="U205" s="29">
        <v>46226</v>
      </c>
      <c r="V205" s="28" t="str">
        <f>I21</f>
        <v/>
      </c>
    </row>
    <row r="206" spans="17:22" ht="13.8">
      <c r="Q206" s="28" t="str">
        <f t="shared" si="34"/>
        <v/>
      </c>
      <c r="R206" s="29">
        <v>46325</v>
      </c>
      <c r="S206" s="280" t="s">
        <v>656</v>
      </c>
      <c r="U206" s="29">
        <v>46227</v>
      </c>
      <c r="V206" s="28" t="str">
        <f>I22</f>
        <v/>
      </c>
    </row>
    <row r="207" spans="17:22" ht="13.8">
      <c r="Q207" s="28" t="str">
        <f t="shared" ref="Q207:Q225" si="38">M6</f>
        <v/>
      </c>
      <c r="R207" s="29">
        <v>46328</v>
      </c>
      <c r="S207" s="280" t="s">
        <v>657</v>
      </c>
      <c r="U207" s="29">
        <v>46228</v>
      </c>
      <c r="V207" s="28" t="str">
        <f t="shared" ref="V207:V208" si="39">V206</f>
        <v/>
      </c>
    </row>
    <row r="208" spans="17:22" ht="13.8">
      <c r="Q208" s="28" t="str">
        <f t="shared" si="38"/>
        <v/>
      </c>
      <c r="R208" s="29">
        <v>46330</v>
      </c>
      <c r="S208" s="280" t="s">
        <v>658</v>
      </c>
      <c r="U208" s="29">
        <v>46229</v>
      </c>
      <c r="V208" s="28" t="str">
        <f t="shared" si="39"/>
        <v/>
      </c>
    </row>
    <row r="209" spans="17:22" ht="13.8">
      <c r="Q209" s="28" t="str">
        <f t="shared" si="38"/>
        <v/>
      </c>
      <c r="R209" s="29">
        <v>46331</v>
      </c>
      <c r="S209" s="280" t="s">
        <v>659</v>
      </c>
      <c r="U209" s="29">
        <v>46230</v>
      </c>
      <c r="V209" s="28" t="str">
        <f>I23</f>
        <v/>
      </c>
    </row>
    <row r="210" spans="17:22" ht="13.8">
      <c r="Q210" s="28" t="str">
        <f t="shared" si="38"/>
        <v/>
      </c>
      <c r="R210" s="29">
        <v>46332</v>
      </c>
      <c r="S210" s="280" t="s">
        <v>660</v>
      </c>
      <c r="U210" s="29">
        <v>46231</v>
      </c>
      <c r="V210" s="28" t="str">
        <f>I24</f>
        <v/>
      </c>
    </row>
    <row r="211" spans="17:22" ht="13.8">
      <c r="Q211" s="28" t="str">
        <f t="shared" si="38"/>
        <v/>
      </c>
      <c r="R211" s="29">
        <v>46335</v>
      </c>
      <c r="S211" s="280" t="s">
        <v>661</v>
      </c>
      <c r="U211" s="29">
        <v>46232</v>
      </c>
      <c r="V211" s="28" t="str">
        <f>I25</f>
        <v/>
      </c>
    </row>
    <row r="212" spans="17:22" ht="13.8">
      <c r="Q212" s="28" t="str">
        <f t="shared" si="38"/>
        <v/>
      </c>
      <c r="R212" s="29">
        <v>46336</v>
      </c>
      <c r="S212" s="280" t="s">
        <v>662</v>
      </c>
      <c r="U212" s="29">
        <v>46233</v>
      </c>
      <c r="V212" s="28" t="str">
        <f>I26</f>
        <v/>
      </c>
    </row>
    <row r="213" spans="17:22" ht="13.8">
      <c r="Q213" s="28" t="str">
        <f t="shared" si="38"/>
        <v/>
      </c>
      <c r="R213" s="29">
        <v>46337</v>
      </c>
      <c r="S213" s="280" t="s">
        <v>663</v>
      </c>
      <c r="U213" s="29">
        <v>46234</v>
      </c>
      <c r="V213" s="28" t="str">
        <f>I27</f>
        <v/>
      </c>
    </row>
    <row r="214" spans="17:22" ht="13.8">
      <c r="Q214" s="28" t="str">
        <f t="shared" si="38"/>
        <v/>
      </c>
      <c r="R214" s="29">
        <v>46338</v>
      </c>
      <c r="S214" s="280" t="s">
        <v>664</v>
      </c>
      <c r="U214" s="29">
        <v>46235</v>
      </c>
      <c r="V214" s="28" t="str">
        <f t="shared" ref="V214:V215" si="40">V213</f>
        <v/>
      </c>
    </row>
    <row r="215" spans="17:22" ht="13.8">
      <c r="Q215" s="28" t="str">
        <f t="shared" si="38"/>
        <v/>
      </c>
      <c r="R215" s="29">
        <v>46339</v>
      </c>
      <c r="S215" s="280" t="s">
        <v>665</v>
      </c>
      <c r="U215" s="29">
        <v>46236</v>
      </c>
      <c r="V215" s="28" t="str">
        <f t="shared" si="40"/>
        <v/>
      </c>
    </row>
    <row r="216" spans="17:22" ht="13.8">
      <c r="Q216" s="28" t="str">
        <f t="shared" si="38"/>
        <v/>
      </c>
      <c r="R216" s="29">
        <v>46342</v>
      </c>
      <c r="S216" s="280" t="s">
        <v>666</v>
      </c>
      <c r="U216" s="29">
        <v>46237</v>
      </c>
      <c r="V216" s="28" t="str">
        <f>J6</f>
        <v/>
      </c>
    </row>
    <row r="217" spans="17:22" ht="13.8">
      <c r="Q217" s="28" t="str">
        <f t="shared" si="38"/>
        <v/>
      </c>
      <c r="R217" s="29">
        <v>46343</v>
      </c>
      <c r="S217" s="280" t="s">
        <v>667</v>
      </c>
      <c r="U217" s="29">
        <v>46238</v>
      </c>
      <c r="V217" s="28" t="str">
        <f>J7</f>
        <v/>
      </c>
    </row>
    <row r="218" spans="17:22" ht="13.8">
      <c r="Q218" s="28" t="str">
        <f t="shared" si="38"/>
        <v/>
      </c>
      <c r="R218" s="29">
        <v>46344</v>
      </c>
      <c r="S218" s="280" t="s">
        <v>668</v>
      </c>
      <c r="U218" s="29">
        <v>46239</v>
      </c>
      <c r="V218" s="28" t="str">
        <f>J8</f>
        <v/>
      </c>
    </row>
    <row r="219" spans="17:22" ht="13.8">
      <c r="Q219" s="28" t="str">
        <f t="shared" si="38"/>
        <v/>
      </c>
      <c r="R219" s="29">
        <v>46345</v>
      </c>
      <c r="S219" s="280" t="s">
        <v>669</v>
      </c>
      <c r="U219" s="29">
        <v>46240</v>
      </c>
      <c r="V219" s="28" t="str">
        <f>J9</f>
        <v/>
      </c>
    </row>
    <row r="220" spans="17:22" ht="13.8">
      <c r="Q220" s="28" t="str">
        <f t="shared" si="38"/>
        <v/>
      </c>
      <c r="R220" s="29">
        <v>46346</v>
      </c>
      <c r="S220" s="280" t="s">
        <v>670</v>
      </c>
      <c r="U220" s="29">
        <v>46241</v>
      </c>
      <c r="V220" s="28" t="str">
        <f>J10</f>
        <v/>
      </c>
    </row>
    <row r="221" spans="17:22" ht="13.8">
      <c r="Q221" s="28" t="str">
        <f t="shared" si="38"/>
        <v/>
      </c>
      <c r="R221" s="29">
        <v>46350</v>
      </c>
      <c r="S221" s="280" t="s">
        <v>671</v>
      </c>
      <c r="U221" s="29">
        <v>46242</v>
      </c>
      <c r="V221" s="28" t="str">
        <f t="shared" ref="V221:V222" si="41">V220</f>
        <v/>
      </c>
    </row>
    <row r="222" spans="17:22" ht="13.8">
      <c r="Q222" s="28" t="str">
        <f t="shared" si="38"/>
        <v/>
      </c>
      <c r="R222" s="29">
        <v>46351</v>
      </c>
      <c r="S222" s="280" t="s">
        <v>672</v>
      </c>
      <c r="U222" s="29">
        <v>46243</v>
      </c>
      <c r="V222" s="28" t="str">
        <f t="shared" si="41"/>
        <v/>
      </c>
    </row>
    <row r="223" spans="17:22" ht="13.8">
      <c r="Q223" s="28" t="str">
        <f t="shared" si="38"/>
        <v/>
      </c>
      <c r="R223" s="29">
        <v>46352</v>
      </c>
      <c r="S223" s="280" t="s">
        <v>673</v>
      </c>
      <c r="U223" s="29">
        <v>46244</v>
      </c>
      <c r="V223" s="28" t="str">
        <f>J11</f>
        <v/>
      </c>
    </row>
    <row r="224" spans="17:22" ht="13.8">
      <c r="Q224" s="28" t="str">
        <f t="shared" si="38"/>
        <v/>
      </c>
      <c r="R224" s="29">
        <v>46353</v>
      </c>
      <c r="S224" s="280" t="s">
        <v>674</v>
      </c>
      <c r="U224" s="29">
        <v>46245</v>
      </c>
      <c r="V224" s="28" t="str">
        <f>V223</f>
        <v/>
      </c>
    </row>
    <row r="225" spans="17:22" ht="13.8">
      <c r="Q225" s="28" t="str">
        <f t="shared" si="38"/>
        <v/>
      </c>
      <c r="R225" s="29">
        <v>46356</v>
      </c>
      <c r="S225" s="280" t="s">
        <v>821</v>
      </c>
      <c r="U225" s="29">
        <v>46246</v>
      </c>
      <c r="V225" s="28" t="str">
        <f>J12</f>
        <v/>
      </c>
    </row>
    <row r="226" spans="17:22" ht="13.8">
      <c r="Q226" s="28" t="str">
        <f t="shared" ref="Q226:Q247" si="42">N6</f>
        <v/>
      </c>
      <c r="R226" s="29">
        <v>46357</v>
      </c>
      <c r="S226" s="280" t="s">
        <v>675</v>
      </c>
      <c r="U226" s="29">
        <v>46247</v>
      </c>
      <c r="V226" s="28" t="str">
        <f>J13</f>
        <v/>
      </c>
    </row>
    <row r="227" spans="17:22" ht="13.8">
      <c r="Q227" s="28" t="str">
        <f t="shared" si="42"/>
        <v/>
      </c>
      <c r="R227" s="29">
        <v>46358</v>
      </c>
      <c r="S227" s="280" t="s">
        <v>676</v>
      </c>
      <c r="U227" s="29">
        <v>46248</v>
      </c>
      <c r="V227" s="28" t="str">
        <f>J14</f>
        <v/>
      </c>
    </row>
    <row r="228" spans="17:22" ht="13.8">
      <c r="Q228" s="28" t="str">
        <f t="shared" si="42"/>
        <v/>
      </c>
      <c r="R228" s="29">
        <v>46359</v>
      </c>
      <c r="S228" s="280" t="s">
        <v>677</v>
      </c>
      <c r="U228" s="29">
        <v>46249</v>
      </c>
      <c r="V228" s="28" t="str">
        <f t="shared" ref="V228:V229" si="43">V227</f>
        <v/>
      </c>
    </row>
    <row r="229" spans="17:22" ht="13.8">
      <c r="Q229" s="28" t="str">
        <f t="shared" si="42"/>
        <v/>
      </c>
      <c r="R229" s="29">
        <v>46360</v>
      </c>
      <c r="S229" s="280" t="s">
        <v>678</v>
      </c>
      <c r="U229" s="29">
        <v>46250</v>
      </c>
      <c r="V229" s="28" t="str">
        <f t="shared" si="43"/>
        <v/>
      </c>
    </row>
    <row r="230" spans="17:22" ht="13.8">
      <c r="Q230" s="28" t="str">
        <f t="shared" si="42"/>
        <v/>
      </c>
      <c r="R230" s="29">
        <v>46363</v>
      </c>
      <c r="S230" s="280" t="s">
        <v>679</v>
      </c>
      <c r="U230" s="29">
        <v>46251</v>
      </c>
      <c r="V230" s="28" t="str">
        <f>J15</f>
        <v/>
      </c>
    </row>
    <row r="231" spans="17:22" ht="13.8">
      <c r="Q231" s="28" t="str">
        <f t="shared" si="42"/>
        <v/>
      </c>
      <c r="R231" s="29">
        <v>46364</v>
      </c>
      <c r="S231" s="280" t="s">
        <v>680</v>
      </c>
      <c r="U231" s="29">
        <v>46252</v>
      </c>
      <c r="V231" s="28" t="str">
        <f>J16</f>
        <v/>
      </c>
    </row>
    <row r="232" spans="17:22" ht="13.8">
      <c r="Q232" s="28" t="str">
        <f t="shared" si="42"/>
        <v/>
      </c>
      <c r="R232" s="29">
        <v>46365</v>
      </c>
      <c r="S232" s="280" t="s">
        <v>681</v>
      </c>
      <c r="U232" s="29">
        <v>46253</v>
      </c>
      <c r="V232" s="28" t="str">
        <f>J17</f>
        <v/>
      </c>
    </row>
    <row r="233" spans="17:22" ht="13.8">
      <c r="Q233" s="28" t="str">
        <f t="shared" si="42"/>
        <v/>
      </c>
      <c r="R233" s="29">
        <v>46366</v>
      </c>
      <c r="S233" s="280" t="s">
        <v>682</v>
      </c>
      <c r="U233" s="29">
        <v>46254</v>
      </c>
      <c r="V233" s="28" t="str">
        <f>J18</f>
        <v/>
      </c>
    </row>
    <row r="234" spans="17:22" ht="13.8">
      <c r="Q234" s="28" t="str">
        <f t="shared" si="42"/>
        <v/>
      </c>
      <c r="R234" s="29">
        <v>46367</v>
      </c>
      <c r="S234" s="280" t="s">
        <v>683</v>
      </c>
      <c r="U234" s="29">
        <v>46255</v>
      </c>
      <c r="V234" s="28" t="str">
        <f>J19</f>
        <v/>
      </c>
    </row>
    <row r="235" spans="17:22" ht="13.8">
      <c r="Q235" s="28" t="str">
        <f t="shared" si="42"/>
        <v/>
      </c>
      <c r="R235" s="29">
        <v>46370</v>
      </c>
      <c r="S235" s="280" t="s">
        <v>684</v>
      </c>
      <c r="U235" s="29">
        <v>46256</v>
      </c>
      <c r="V235" s="28" t="str">
        <f t="shared" ref="V235:V236" si="44">V234</f>
        <v/>
      </c>
    </row>
    <row r="236" spans="17:22" ht="13.8">
      <c r="Q236" s="28" t="str">
        <f t="shared" si="42"/>
        <v/>
      </c>
      <c r="R236" s="29">
        <v>46371</v>
      </c>
      <c r="S236" s="280" t="s">
        <v>685</v>
      </c>
      <c r="U236" s="29">
        <v>46257</v>
      </c>
      <c r="V236" s="28" t="str">
        <f t="shared" si="44"/>
        <v/>
      </c>
    </row>
    <row r="237" spans="17:22" ht="13.8">
      <c r="Q237" s="28" t="str">
        <f t="shared" si="42"/>
        <v/>
      </c>
      <c r="R237" s="29">
        <v>46372</v>
      </c>
      <c r="S237" s="280" t="s">
        <v>686</v>
      </c>
      <c r="U237" s="29">
        <v>46258</v>
      </c>
      <c r="V237" s="28" t="str">
        <f>J20</f>
        <v/>
      </c>
    </row>
    <row r="238" spans="17:22" ht="13.8">
      <c r="Q238" s="28" t="str">
        <f t="shared" si="42"/>
        <v/>
      </c>
      <c r="R238" s="29">
        <v>46373</v>
      </c>
      <c r="S238" s="280" t="s">
        <v>687</v>
      </c>
      <c r="U238" s="29">
        <v>46259</v>
      </c>
      <c r="V238" s="28" t="str">
        <f>J21</f>
        <v/>
      </c>
    </row>
    <row r="239" spans="17:22" ht="13.8">
      <c r="Q239" s="28" t="str">
        <f t="shared" si="42"/>
        <v/>
      </c>
      <c r="R239" s="29">
        <v>46374</v>
      </c>
      <c r="S239" s="280" t="s">
        <v>688</v>
      </c>
      <c r="U239" s="29">
        <v>46260</v>
      </c>
      <c r="V239" s="28" t="str">
        <f>J22</f>
        <v/>
      </c>
    </row>
    <row r="240" spans="17:22" ht="13.8">
      <c r="Q240" s="28" t="str">
        <f t="shared" si="42"/>
        <v/>
      </c>
      <c r="R240" s="29">
        <v>46377</v>
      </c>
      <c r="S240" s="280" t="s">
        <v>689</v>
      </c>
      <c r="U240" s="29">
        <v>46261</v>
      </c>
      <c r="V240" s="28" t="str">
        <f>J23</f>
        <v/>
      </c>
    </row>
    <row r="241" spans="17:22" ht="13.8">
      <c r="Q241" s="28" t="str">
        <f t="shared" si="42"/>
        <v/>
      </c>
      <c r="R241" s="29">
        <v>46378</v>
      </c>
      <c r="S241" s="280" t="s">
        <v>690</v>
      </c>
      <c r="U241" s="29">
        <v>46262</v>
      </c>
      <c r="V241" s="28" t="str">
        <f>J24</f>
        <v/>
      </c>
    </row>
    <row r="242" spans="17:22" ht="13.8">
      <c r="Q242" s="28" t="str">
        <f t="shared" si="42"/>
        <v/>
      </c>
      <c r="R242" s="29">
        <v>46379</v>
      </c>
      <c r="S242" s="280" t="s">
        <v>691</v>
      </c>
      <c r="U242" s="29">
        <v>46263</v>
      </c>
      <c r="V242" s="28" t="str">
        <f t="shared" ref="V242:V243" si="45">V241</f>
        <v/>
      </c>
    </row>
    <row r="243" spans="17:22" ht="13.8">
      <c r="Q243" s="28" t="str">
        <f t="shared" si="42"/>
        <v/>
      </c>
      <c r="R243" s="29">
        <v>46380</v>
      </c>
      <c r="S243" s="280" t="s">
        <v>692</v>
      </c>
      <c r="U243" s="29">
        <v>46264</v>
      </c>
      <c r="V243" s="28" t="str">
        <f t="shared" si="45"/>
        <v/>
      </c>
    </row>
    <row r="244" spans="17:22" ht="13.8">
      <c r="Q244" s="28" t="str">
        <f t="shared" si="42"/>
        <v/>
      </c>
      <c r="R244" s="29">
        <v>46381</v>
      </c>
      <c r="S244" s="280" t="s">
        <v>693</v>
      </c>
      <c r="U244" s="29">
        <v>46265</v>
      </c>
      <c r="V244" s="28" t="str">
        <f>J25</f>
        <v/>
      </c>
    </row>
    <row r="245" spans="17:22" ht="13.8">
      <c r="Q245" s="28" t="str">
        <f t="shared" si="42"/>
        <v/>
      </c>
      <c r="R245" s="29">
        <v>46384</v>
      </c>
      <c r="S245" s="280" t="s">
        <v>694</v>
      </c>
      <c r="U245" s="29">
        <v>46266</v>
      </c>
      <c r="V245" s="28" t="str">
        <f>K6</f>
        <v/>
      </c>
    </row>
    <row r="246" spans="17:22" ht="13.8">
      <c r="Q246" s="28" t="str">
        <f t="shared" si="42"/>
        <v/>
      </c>
      <c r="R246" s="29">
        <v>46385</v>
      </c>
      <c r="S246" s="280" t="s">
        <v>695</v>
      </c>
      <c r="U246" s="29">
        <v>46267</v>
      </c>
      <c r="V246" s="28" t="str">
        <f>K7</f>
        <v/>
      </c>
    </row>
    <row r="247" spans="17:22" ht="13.8">
      <c r="Q247" s="28" t="str">
        <f t="shared" si="42"/>
        <v/>
      </c>
      <c r="R247" s="29">
        <v>46386</v>
      </c>
      <c r="S247" s="280" t="s">
        <v>696</v>
      </c>
      <c r="U247" s="29">
        <v>46268</v>
      </c>
      <c r="V247" s="28" t="str">
        <f>K8</f>
        <v/>
      </c>
    </row>
    <row r="248" spans="17:22" ht="13.8">
      <c r="Q248" s="28"/>
      <c r="R248" s="29"/>
      <c r="S248" s="280"/>
      <c r="U248" s="29">
        <v>46269</v>
      </c>
      <c r="V248" s="28" t="str">
        <f>K9</f>
        <v/>
      </c>
    </row>
    <row r="249" spans="17:22" ht="13.8">
      <c r="Q249" s="28"/>
      <c r="R249" s="29"/>
      <c r="S249" s="28"/>
      <c r="U249" s="29">
        <v>46270</v>
      </c>
      <c r="V249" s="28" t="str">
        <f t="shared" ref="V249:V250" si="46">V248</f>
        <v/>
      </c>
    </row>
    <row r="250" spans="17:22" ht="13.8">
      <c r="Q250" s="28"/>
      <c r="R250" s="29"/>
      <c r="S250" s="28"/>
      <c r="U250" s="29">
        <v>46271</v>
      </c>
      <c r="V250" s="28" t="str">
        <f t="shared" si="46"/>
        <v/>
      </c>
    </row>
    <row r="251" spans="17:22" ht="13.8">
      <c r="Q251" s="28"/>
      <c r="R251" s="29"/>
      <c r="U251" s="29">
        <v>46272</v>
      </c>
      <c r="V251" s="28" t="str">
        <f>K10</f>
        <v/>
      </c>
    </row>
    <row r="252" spans="17:22" ht="13.8">
      <c r="R252" s="29"/>
      <c r="U252" s="29">
        <v>46273</v>
      </c>
      <c r="V252" s="28" t="str">
        <f>K11</f>
        <v/>
      </c>
    </row>
    <row r="253" spans="17:22" ht="13.8">
      <c r="R253" s="29"/>
      <c r="U253" s="29">
        <v>46274</v>
      </c>
      <c r="V253" s="28" t="str">
        <f>K12</f>
        <v/>
      </c>
    </row>
    <row r="254" spans="17:22" ht="13.8">
      <c r="R254" s="29"/>
      <c r="U254" s="29">
        <v>46275</v>
      </c>
      <c r="V254" s="28" t="str">
        <f>K13</f>
        <v/>
      </c>
    </row>
    <row r="255" spans="17:22" ht="13.8">
      <c r="R255" s="29"/>
      <c r="U255" s="29">
        <v>46276</v>
      </c>
      <c r="V255" s="28" t="str">
        <f>K14</f>
        <v/>
      </c>
    </row>
    <row r="256" spans="17:22" ht="13.8">
      <c r="R256" s="29"/>
      <c r="U256" s="29">
        <v>46277</v>
      </c>
      <c r="V256" s="28" t="str">
        <f t="shared" ref="V256:V257" si="47">V255</f>
        <v/>
      </c>
    </row>
    <row r="257" spans="18:22" ht="13.8">
      <c r="R257" s="29"/>
      <c r="U257" s="29">
        <v>46278</v>
      </c>
      <c r="V257" s="28" t="str">
        <f t="shared" si="47"/>
        <v/>
      </c>
    </row>
    <row r="258" spans="18:22" ht="13.8">
      <c r="U258" s="29">
        <v>46279</v>
      </c>
      <c r="V258" s="28" t="str">
        <f>K15</f>
        <v/>
      </c>
    </row>
    <row r="259" spans="18:22" ht="13.8">
      <c r="U259" s="29">
        <v>46280</v>
      </c>
      <c r="V259" s="28" t="str">
        <f>K16</f>
        <v/>
      </c>
    </row>
    <row r="260" spans="18:22" ht="13.8">
      <c r="U260" s="29">
        <v>46281</v>
      </c>
      <c r="V260" s="28" t="str">
        <f>K17</f>
        <v/>
      </c>
    </row>
    <row r="261" spans="18:22" ht="13.8">
      <c r="U261" s="29">
        <v>46282</v>
      </c>
      <c r="V261" s="28" t="str">
        <f>K18</f>
        <v/>
      </c>
    </row>
    <row r="262" spans="18:22" ht="13.8">
      <c r="U262" s="29">
        <v>46283</v>
      </c>
      <c r="V262" s="28" t="str">
        <f>K19</f>
        <v/>
      </c>
    </row>
    <row r="263" spans="18:22" ht="13.8">
      <c r="U263" s="29">
        <v>46284</v>
      </c>
      <c r="V263" s="28" t="str">
        <f t="shared" ref="V263:V267" si="48">V262</f>
        <v/>
      </c>
    </row>
    <row r="264" spans="18:22" ht="13.8">
      <c r="U264" s="29">
        <v>46285</v>
      </c>
      <c r="V264" s="28" t="str">
        <f t="shared" si="48"/>
        <v/>
      </c>
    </row>
    <row r="265" spans="18:22" ht="13.8">
      <c r="U265" s="29">
        <v>46286</v>
      </c>
      <c r="V265" s="28" t="str">
        <f t="shared" si="48"/>
        <v/>
      </c>
    </row>
    <row r="266" spans="18:22" ht="13.8">
      <c r="U266" s="29">
        <v>46287</v>
      </c>
      <c r="V266" s="28" t="str">
        <f t="shared" si="48"/>
        <v/>
      </c>
    </row>
    <row r="267" spans="18:22" ht="13.8">
      <c r="U267" s="29">
        <v>46288</v>
      </c>
      <c r="V267" s="28" t="str">
        <f t="shared" si="48"/>
        <v/>
      </c>
    </row>
    <row r="268" spans="18:22" ht="13.8">
      <c r="U268" s="29">
        <v>46289</v>
      </c>
      <c r="V268" s="28" t="str">
        <f>K20</f>
        <v/>
      </c>
    </row>
    <row r="269" spans="18:22" ht="13.8">
      <c r="U269" s="29">
        <v>46290</v>
      </c>
      <c r="V269" s="28" t="str">
        <f>K21</f>
        <v/>
      </c>
    </row>
    <row r="270" spans="18:22" ht="13.8">
      <c r="U270" s="29">
        <v>46291</v>
      </c>
      <c r="V270" s="28" t="str">
        <f t="shared" ref="V270:V271" si="49">V269</f>
        <v/>
      </c>
    </row>
    <row r="271" spans="18:22" ht="13.8">
      <c r="U271" s="29">
        <v>46292</v>
      </c>
      <c r="V271" s="28" t="str">
        <f t="shared" si="49"/>
        <v/>
      </c>
    </row>
    <row r="272" spans="18:22" ht="13.8">
      <c r="U272" s="29">
        <v>46293</v>
      </c>
      <c r="V272" s="28" t="str">
        <f>K22</f>
        <v/>
      </c>
    </row>
    <row r="273" spans="21:22" ht="13.8">
      <c r="U273" s="29">
        <v>46294</v>
      </c>
      <c r="V273" s="28" t="str">
        <f>K23</f>
        <v/>
      </c>
    </row>
    <row r="274" spans="21:22" ht="13.8">
      <c r="U274" s="29">
        <v>46295</v>
      </c>
      <c r="V274" s="28" t="str">
        <f>K24</f>
        <v/>
      </c>
    </row>
    <row r="275" spans="21:22" ht="13.8">
      <c r="U275" s="29">
        <v>46296</v>
      </c>
      <c r="V275" s="28" t="str">
        <f>L6</f>
        <v/>
      </c>
    </row>
    <row r="276" spans="21:22" ht="13.8">
      <c r="U276" s="29">
        <v>46297</v>
      </c>
      <c r="V276" s="28" t="str">
        <f>L7</f>
        <v/>
      </c>
    </row>
    <row r="277" spans="21:22" ht="13.8">
      <c r="U277" s="29">
        <v>46298</v>
      </c>
      <c r="V277" s="28" t="str">
        <f t="shared" ref="V277:V278" si="50">V276</f>
        <v/>
      </c>
    </row>
    <row r="278" spans="21:22" ht="13.8">
      <c r="U278" s="29">
        <v>46299</v>
      </c>
      <c r="V278" s="28" t="str">
        <f t="shared" si="50"/>
        <v/>
      </c>
    </row>
    <row r="279" spans="21:22" ht="13.8">
      <c r="U279" s="29">
        <v>46300</v>
      </c>
      <c r="V279" s="28" t="str">
        <f>L8</f>
        <v/>
      </c>
    </row>
    <row r="280" spans="21:22" ht="13.8">
      <c r="U280" s="29">
        <v>46301</v>
      </c>
      <c r="V280" s="28" t="str">
        <f>L9</f>
        <v/>
      </c>
    </row>
    <row r="281" spans="21:22" ht="13.8">
      <c r="U281" s="29">
        <v>46302</v>
      </c>
      <c r="V281" s="28" t="str">
        <f>L10</f>
        <v/>
      </c>
    </row>
    <row r="282" spans="21:22" ht="13.8">
      <c r="U282" s="29">
        <v>46303</v>
      </c>
      <c r="V282" s="28" t="str">
        <f>L11</f>
        <v/>
      </c>
    </row>
    <row r="283" spans="21:22" ht="13.8">
      <c r="U283" s="29">
        <v>46304</v>
      </c>
      <c r="V283" s="28" t="str">
        <f>L12</f>
        <v/>
      </c>
    </row>
    <row r="284" spans="21:22" ht="13.8">
      <c r="U284" s="29">
        <v>46305</v>
      </c>
      <c r="V284" s="28" t="str">
        <f t="shared" ref="V284:V286" si="51">V283</f>
        <v/>
      </c>
    </row>
    <row r="285" spans="21:22" ht="13.8">
      <c r="U285" s="29">
        <v>46306</v>
      </c>
      <c r="V285" s="28" t="str">
        <f t="shared" si="51"/>
        <v/>
      </c>
    </row>
    <row r="286" spans="21:22" ht="13.8">
      <c r="U286" s="29">
        <v>46307</v>
      </c>
      <c r="V286" s="28" t="str">
        <f t="shared" si="51"/>
        <v/>
      </c>
    </row>
    <row r="287" spans="21:22" ht="13.8">
      <c r="U287" s="29">
        <v>46308</v>
      </c>
      <c r="V287" s="28" t="str">
        <f>L13</f>
        <v/>
      </c>
    </row>
    <row r="288" spans="21:22" ht="13.8">
      <c r="U288" s="29">
        <v>46309</v>
      </c>
      <c r="V288" s="28" t="str">
        <f>L14</f>
        <v/>
      </c>
    </row>
    <row r="289" spans="21:22" ht="13.8">
      <c r="U289" s="29">
        <v>46310</v>
      </c>
      <c r="V289" s="28" t="str">
        <f>L15</f>
        <v/>
      </c>
    </row>
    <row r="290" spans="21:22" ht="13.8">
      <c r="U290" s="29">
        <v>46311</v>
      </c>
      <c r="V290" s="28" t="str">
        <f>L16</f>
        <v/>
      </c>
    </row>
    <row r="291" spans="21:22" ht="13.8">
      <c r="U291" s="29">
        <v>46312</v>
      </c>
      <c r="V291" s="28" t="str">
        <f t="shared" ref="V291:V292" si="52">V290</f>
        <v/>
      </c>
    </row>
    <row r="292" spans="21:22" ht="13.8">
      <c r="U292" s="29">
        <v>46313</v>
      </c>
      <c r="V292" s="28" t="str">
        <f t="shared" si="52"/>
        <v/>
      </c>
    </row>
    <row r="293" spans="21:22" ht="13.8">
      <c r="U293" s="29">
        <v>46314</v>
      </c>
      <c r="V293" s="28" t="str">
        <f>L17</f>
        <v/>
      </c>
    </row>
    <row r="294" spans="21:22" ht="13.8">
      <c r="U294" s="29">
        <v>46315</v>
      </c>
      <c r="V294" s="28" t="str">
        <f>L18</f>
        <v/>
      </c>
    </row>
    <row r="295" spans="21:22" ht="13.8">
      <c r="U295" s="29">
        <v>46316</v>
      </c>
      <c r="V295" s="28" t="str">
        <f>L19</f>
        <v/>
      </c>
    </row>
    <row r="296" spans="21:22" ht="13.8">
      <c r="U296" s="29">
        <v>46317</v>
      </c>
      <c r="V296" s="28" t="str">
        <f>L20</f>
        <v/>
      </c>
    </row>
    <row r="297" spans="21:22" ht="13.8">
      <c r="U297" s="29">
        <v>46318</v>
      </c>
      <c r="V297" s="28" t="str">
        <f>L21</f>
        <v/>
      </c>
    </row>
    <row r="298" spans="21:22" ht="13.8">
      <c r="U298" s="29">
        <v>46319</v>
      </c>
      <c r="V298" s="28" t="str">
        <f t="shared" ref="V298:V299" si="53">V297</f>
        <v/>
      </c>
    </row>
    <row r="299" spans="21:22" ht="13.8">
      <c r="U299" s="29">
        <v>46320</v>
      </c>
      <c r="V299" s="28" t="str">
        <f t="shared" si="53"/>
        <v/>
      </c>
    </row>
    <row r="300" spans="21:22" ht="13.8">
      <c r="U300" s="29">
        <v>46321</v>
      </c>
      <c r="V300" s="28" t="str">
        <f>L22</f>
        <v/>
      </c>
    </row>
    <row r="301" spans="21:22" ht="13.8">
      <c r="U301" s="29">
        <v>46322</v>
      </c>
      <c r="V301" s="28" t="str">
        <f>L23</f>
        <v/>
      </c>
    </row>
    <row r="302" spans="21:22" ht="13.8">
      <c r="U302" s="29">
        <v>46323</v>
      </c>
      <c r="V302" s="28" t="str">
        <f>L24</f>
        <v/>
      </c>
    </row>
    <row r="303" spans="21:22" ht="13.8">
      <c r="U303" s="29">
        <v>46324</v>
      </c>
      <c r="V303" s="28" t="str">
        <f>L25</f>
        <v/>
      </c>
    </row>
    <row r="304" spans="21:22" ht="13.8">
      <c r="U304" s="29">
        <v>46325</v>
      </c>
      <c r="V304" s="28" t="str">
        <f>L26</f>
        <v/>
      </c>
    </row>
    <row r="305" spans="21:22" ht="13.8">
      <c r="U305" s="29">
        <v>46326</v>
      </c>
      <c r="V305" s="28" t="str">
        <f t="shared" ref="V305:V306" si="54">V304</f>
        <v/>
      </c>
    </row>
    <row r="306" spans="21:22" ht="13.8">
      <c r="U306" s="29">
        <v>46327</v>
      </c>
      <c r="V306" s="28" t="str">
        <f t="shared" si="54"/>
        <v/>
      </c>
    </row>
    <row r="307" spans="21:22" ht="13.8">
      <c r="U307" s="29">
        <v>46328</v>
      </c>
      <c r="V307" s="28" t="str">
        <f>M6</f>
        <v/>
      </c>
    </row>
    <row r="308" spans="21:22" ht="13.8">
      <c r="U308" s="29">
        <v>46329</v>
      </c>
      <c r="V308" s="28" t="str">
        <f>V307</f>
        <v/>
      </c>
    </row>
    <row r="309" spans="21:22" ht="13.8">
      <c r="U309" s="29">
        <v>46330</v>
      </c>
      <c r="V309" s="28" t="str">
        <f>M7</f>
        <v/>
      </c>
    </row>
    <row r="310" spans="21:22" ht="13.8">
      <c r="U310" s="29">
        <v>46331</v>
      </c>
      <c r="V310" s="28" t="str">
        <f>M8</f>
        <v/>
      </c>
    </row>
    <row r="311" spans="21:22" ht="13.8">
      <c r="U311" s="29">
        <v>46332</v>
      </c>
      <c r="V311" s="28" t="str">
        <f>M9</f>
        <v/>
      </c>
    </row>
    <row r="312" spans="21:22" ht="13.8">
      <c r="U312" s="29">
        <v>46333</v>
      </c>
      <c r="V312" s="28" t="str">
        <f t="shared" ref="V312:V313" si="55">V311</f>
        <v/>
      </c>
    </row>
    <row r="313" spans="21:22" ht="13.8">
      <c r="U313" s="29">
        <v>46334</v>
      </c>
      <c r="V313" s="28" t="str">
        <f t="shared" si="55"/>
        <v/>
      </c>
    </row>
    <row r="314" spans="21:22" ht="13.8">
      <c r="U314" s="29">
        <v>46335</v>
      </c>
      <c r="V314" s="28" t="str">
        <f>M10</f>
        <v/>
      </c>
    </row>
    <row r="315" spans="21:22" ht="13.8">
      <c r="U315" s="29">
        <v>46336</v>
      </c>
      <c r="V315" s="28" t="str">
        <f>M11</f>
        <v/>
      </c>
    </row>
    <row r="316" spans="21:22" ht="13.8">
      <c r="U316" s="29">
        <v>46337</v>
      </c>
      <c r="V316" s="28" t="str">
        <f>M12</f>
        <v/>
      </c>
    </row>
    <row r="317" spans="21:22" ht="13.8">
      <c r="U317" s="29">
        <v>46338</v>
      </c>
      <c r="V317" s="28" t="str">
        <f>M13</f>
        <v/>
      </c>
    </row>
    <row r="318" spans="21:22" ht="13.8">
      <c r="U318" s="29">
        <v>46339</v>
      </c>
      <c r="V318" s="28" t="str">
        <f>M14</f>
        <v/>
      </c>
    </row>
    <row r="319" spans="21:22" ht="13.8">
      <c r="U319" s="29">
        <v>46340</v>
      </c>
      <c r="V319" s="28" t="str">
        <f t="shared" ref="V319:V320" si="56">V318</f>
        <v/>
      </c>
    </row>
    <row r="320" spans="21:22" ht="13.8">
      <c r="U320" s="29">
        <v>46341</v>
      </c>
      <c r="V320" s="28" t="str">
        <f t="shared" si="56"/>
        <v/>
      </c>
    </row>
    <row r="321" spans="21:22" ht="13.8">
      <c r="U321" s="29">
        <v>46342</v>
      </c>
      <c r="V321" s="28" t="str">
        <f>M15</f>
        <v/>
      </c>
    </row>
    <row r="322" spans="21:22" ht="13.8">
      <c r="U322" s="29">
        <v>46343</v>
      </c>
      <c r="V322" s="28" t="str">
        <f>M16</f>
        <v/>
      </c>
    </row>
    <row r="323" spans="21:22" ht="13.8">
      <c r="U323" s="29">
        <v>46344</v>
      </c>
      <c r="V323" s="28" t="str">
        <f>M17</f>
        <v/>
      </c>
    </row>
    <row r="324" spans="21:22" ht="13.8">
      <c r="U324" s="29">
        <v>46345</v>
      </c>
      <c r="V324" s="28" t="str">
        <f>M18</f>
        <v/>
      </c>
    </row>
    <row r="325" spans="21:22" ht="13.8">
      <c r="U325" s="29">
        <v>46346</v>
      </c>
      <c r="V325" s="28" t="str">
        <f>M19</f>
        <v/>
      </c>
    </row>
    <row r="326" spans="21:22" ht="13.8">
      <c r="U326" s="29">
        <v>46347</v>
      </c>
      <c r="V326" s="28" t="str">
        <f t="shared" ref="V326:V328" si="57">V325</f>
        <v/>
      </c>
    </row>
    <row r="327" spans="21:22" ht="13.8">
      <c r="U327" s="29">
        <v>46348</v>
      </c>
      <c r="V327" s="28" t="str">
        <f t="shared" si="57"/>
        <v/>
      </c>
    </row>
    <row r="328" spans="21:22" ht="13.8">
      <c r="U328" s="29">
        <v>46349</v>
      </c>
      <c r="V328" s="28" t="str">
        <f t="shared" si="57"/>
        <v/>
      </c>
    </row>
    <row r="329" spans="21:22" ht="13.8">
      <c r="U329" s="29">
        <v>46350</v>
      </c>
      <c r="V329" s="28" t="str">
        <f>M20</f>
        <v/>
      </c>
    </row>
    <row r="330" spans="21:22" ht="13.8">
      <c r="U330" s="29">
        <v>46351</v>
      </c>
      <c r="V330" s="28" t="str">
        <f>M21</f>
        <v/>
      </c>
    </row>
    <row r="331" spans="21:22" ht="13.8">
      <c r="U331" s="29">
        <v>46352</v>
      </c>
      <c r="V331" s="28" t="str">
        <f>M22</f>
        <v/>
      </c>
    </row>
    <row r="332" spans="21:22" ht="13.8">
      <c r="U332" s="29">
        <v>46353</v>
      </c>
      <c r="V332" s="28" t="str">
        <f>M23</f>
        <v/>
      </c>
    </row>
    <row r="333" spans="21:22" ht="13.8">
      <c r="U333" s="29">
        <v>46354</v>
      </c>
      <c r="V333" s="28" t="str">
        <f t="shared" ref="V333:V334" si="58">V332</f>
        <v/>
      </c>
    </row>
    <row r="334" spans="21:22" ht="13.8">
      <c r="U334" s="29">
        <v>46355</v>
      </c>
      <c r="V334" s="28" t="str">
        <f t="shared" si="58"/>
        <v/>
      </c>
    </row>
    <row r="335" spans="21:22" ht="13.8">
      <c r="U335" s="29">
        <v>46356</v>
      </c>
      <c r="V335" s="28" t="str">
        <f>M24</f>
        <v/>
      </c>
    </row>
    <row r="336" spans="21:22" ht="13.8">
      <c r="U336" s="29">
        <v>46357</v>
      </c>
      <c r="V336" s="28" t="str">
        <f>N6</f>
        <v/>
      </c>
    </row>
    <row r="337" spans="21:22" ht="13.8">
      <c r="U337" s="29">
        <v>46358</v>
      </c>
      <c r="V337" s="28" t="str">
        <f>N7</f>
        <v/>
      </c>
    </row>
    <row r="338" spans="21:22" ht="13.8">
      <c r="U338" s="29">
        <v>46359</v>
      </c>
      <c r="V338" s="28" t="str">
        <f>N8</f>
        <v/>
      </c>
    </row>
    <row r="339" spans="21:22" ht="13.8">
      <c r="U339" s="29">
        <v>46360</v>
      </c>
      <c r="V339" s="28" t="str">
        <f>N9</f>
        <v/>
      </c>
    </row>
    <row r="340" spans="21:22" ht="13.8">
      <c r="U340" s="29">
        <v>46361</v>
      </c>
      <c r="V340" s="28" t="str">
        <f t="shared" ref="V340:V341" si="59">V339</f>
        <v/>
      </c>
    </row>
    <row r="341" spans="21:22" ht="13.8">
      <c r="U341" s="29">
        <v>46362</v>
      </c>
      <c r="V341" s="28" t="str">
        <f t="shared" si="59"/>
        <v/>
      </c>
    </row>
    <row r="342" spans="21:22" ht="13.8">
      <c r="U342" s="29">
        <v>46363</v>
      </c>
      <c r="V342" s="28" t="str">
        <f>N10</f>
        <v/>
      </c>
    </row>
    <row r="343" spans="21:22" ht="13.8">
      <c r="U343" s="29">
        <v>46364</v>
      </c>
      <c r="V343" s="28" t="str">
        <f>N11</f>
        <v/>
      </c>
    </row>
    <row r="344" spans="21:22" ht="13.8">
      <c r="U344" s="29">
        <v>46365</v>
      </c>
      <c r="V344" s="28" t="str">
        <f>N12</f>
        <v/>
      </c>
    </row>
    <row r="345" spans="21:22" ht="13.8">
      <c r="U345" s="29">
        <v>46366</v>
      </c>
      <c r="V345" s="28" t="str">
        <f>N13</f>
        <v/>
      </c>
    </row>
    <row r="346" spans="21:22" ht="13.8">
      <c r="U346" s="29">
        <v>46367</v>
      </c>
      <c r="V346" s="28" t="str">
        <f>N14</f>
        <v/>
      </c>
    </row>
    <row r="347" spans="21:22" ht="13.8">
      <c r="U347" s="29">
        <v>46368</v>
      </c>
      <c r="V347" s="28" t="str">
        <f t="shared" ref="V347:V348" si="60">V346</f>
        <v/>
      </c>
    </row>
    <row r="348" spans="21:22" ht="13.8">
      <c r="U348" s="29">
        <v>46369</v>
      </c>
      <c r="V348" s="28" t="str">
        <f t="shared" si="60"/>
        <v/>
      </c>
    </row>
    <row r="349" spans="21:22" ht="13.8">
      <c r="U349" s="29">
        <v>46370</v>
      </c>
      <c r="V349" s="28" t="str">
        <f>N15</f>
        <v/>
      </c>
    </row>
    <row r="350" spans="21:22" ht="13.8">
      <c r="U350" s="29">
        <v>46371</v>
      </c>
      <c r="V350" s="28" t="str">
        <f>N16</f>
        <v/>
      </c>
    </row>
    <row r="351" spans="21:22" ht="13.8">
      <c r="U351" s="29">
        <v>46372</v>
      </c>
      <c r="V351" s="28" t="str">
        <f>N17</f>
        <v/>
      </c>
    </row>
    <row r="352" spans="21:22" ht="13.8">
      <c r="U352" s="29">
        <v>46373</v>
      </c>
      <c r="V352" s="28" t="str">
        <f>N18</f>
        <v/>
      </c>
    </row>
    <row r="353" spans="21:22" ht="13.8">
      <c r="U353" s="29">
        <v>46374</v>
      </c>
      <c r="V353" s="28" t="str">
        <f>N19</f>
        <v/>
      </c>
    </row>
    <row r="354" spans="21:22" ht="13.8">
      <c r="U354" s="29">
        <v>46375</v>
      </c>
      <c r="V354" s="28" t="str">
        <f t="shared" ref="V354:V355" si="61">V353</f>
        <v/>
      </c>
    </row>
    <row r="355" spans="21:22" ht="13.8">
      <c r="U355" s="29">
        <v>46376</v>
      </c>
      <c r="V355" s="28" t="str">
        <f t="shared" si="61"/>
        <v/>
      </c>
    </row>
    <row r="356" spans="21:22" ht="13.8">
      <c r="U356" s="29">
        <v>46377</v>
      </c>
      <c r="V356" s="28" t="str">
        <f>N20</f>
        <v/>
      </c>
    </row>
    <row r="357" spans="21:22" ht="13.8">
      <c r="U357" s="29">
        <v>46378</v>
      </c>
      <c r="V357" s="28" t="str">
        <f>N21</f>
        <v/>
      </c>
    </row>
    <row r="358" spans="21:22" ht="13.8">
      <c r="U358" s="29">
        <v>46379</v>
      </c>
      <c r="V358" s="28" t="str">
        <f>N22</f>
        <v/>
      </c>
    </row>
    <row r="359" spans="21:22" ht="13.8">
      <c r="U359" s="29">
        <v>46380</v>
      </c>
      <c r="V359" s="28" t="str">
        <f>N23</f>
        <v/>
      </c>
    </row>
    <row r="360" spans="21:22" ht="13.8">
      <c r="U360" s="29">
        <v>46381</v>
      </c>
      <c r="V360" s="28" t="str">
        <f>N24</f>
        <v/>
      </c>
    </row>
    <row r="361" spans="21:22" ht="13.8">
      <c r="U361" s="29">
        <v>46382</v>
      </c>
      <c r="V361" s="28" t="str">
        <f t="shared" ref="V361:V362" si="62">V360</f>
        <v/>
      </c>
    </row>
    <row r="362" spans="21:22" ht="13.8">
      <c r="U362" s="29">
        <v>46383</v>
      </c>
      <c r="V362" s="28" t="str">
        <f t="shared" si="62"/>
        <v/>
      </c>
    </row>
    <row r="363" spans="21:22" ht="13.8">
      <c r="U363" s="29">
        <v>46384</v>
      </c>
      <c r="V363" s="28" t="str">
        <f>N25</f>
        <v/>
      </c>
    </row>
    <row r="364" spans="21:22" ht="13.8">
      <c r="U364" s="29">
        <v>46385</v>
      </c>
      <c r="V364" s="28" t="str">
        <f>N26</f>
        <v/>
      </c>
    </row>
    <row r="365" spans="21:22" ht="13.8">
      <c r="U365" s="29">
        <v>46386</v>
      </c>
      <c r="V365" s="28" t="str">
        <f>N27</f>
        <v/>
      </c>
    </row>
    <row r="366" spans="21:22" ht="13.8">
      <c r="U366" s="29">
        <v>46387</v>
      </c>
      <c r="V366" s="28" t="str">
        <f>V365</f>
        <v/>
      </c>
    </row>
    <row r="367" spans="21:22" ht="13.8">
      <c r="U367" s="29"/>
      <c r="V367" s="28"/>
    </row>
    <row r="368" spans="21:22" ht="13.8">
      <c r="U368" s="29"/>
      <c r="V368" s="28"/>
    </row>
    <row r="369" spans="21:22" ht="13.8">
      <c r="U369" s="29"/>
      <c r="V369" s="28"/>
    </row>
    <row r="370" spans="21:22" ht="13.8">
      <c r="U370" s="29"/>
      <c r="V370" s="28"/>
    </row>
    <row r="371" spans="21:22" ht="13.8">
      <c r="U371" s="29"/>
      <c r="V371" s="28"/>
    </row>
    <row r="372" spans="21:22" ht="13.8">
      <c r="U372" s="29"/>
      <c r="V372" s="28"/>
    </row>
    <row r="373" spans="21:22" ht="13.8">
      <c r="U373" s="29"/>
      <c r="V373" s="28"/>
    </row>
    <row r="374" spans="21:22" ht="13.8">
      <c r="U374" s="29"/>
      <c r="V374" s="28"/>
    </row>
    <row r="375" spans="21:22" ht="13.8">
      <c r="U375" s="29"/>
      <c r="V375" s="28"/>
    </row>
    <row r="376" spans="21:22" ht="13.8">
      <c r="U376" s="29"/>
      <c r="V376" s="28"/>
    </row>
    <row r="377" spans="21:22" ht="13.8">
      <c r="U377" s="29"/>
      <c r="V377" s="28"/>
    </row>
    <row r="378" spans="21:22" ht="13.8">
      <c r="U378" s="29"/>
      <c r="V378" s="28"/>
    </row>
    <row r="379" spans="21:22" ht="13.8">
      <c r="U379" s="29"/>
      <c r="V379" s="28"/>
    </row>
    <row r="380" spans="21:22" ht="13.8">
      <c r="U380" s="29"/>
      <c r="V380" s="28"/>
    </row>
    <row r="381" spans="21:22" ht="13.8">
      <c r="U381" s="29"/>
      <c r="V381" s="28"/>
    </row>
    <row r="382" spans="21:22" ht="13.8">
      <c r="U382" s="29"/>
      <c r="V382" s="28"/>
    </row>
    <row r="383" spans="21:22" ht="13.8">
      <c r="U383" s="29"/>
      <c r="V383" s="28"/>
    </row>
    <row r="384" spans="21:22" ht="13.8">
      <c r="U384" s="29"/>
      <c r="V384" s="28"/>
    </row>
    <row r="385" spans="21:22" ht="13.8">
      <c r="U385" s="29"/>
      <c r="V385" s="28"/>
    </row>
    <row r="386" spans="21:22" ht="13.8">
      <c r="U386" s="29"/>
      <c r="V386" s="28"/>
    </row>
    <row r="387" spans="21:22" ht="13.8">
      <c r="U387" s="29"/>
      <c r="V387" s="28"/>
    </row>
    <row r="388" spans="21:22" ht="13.8">
      <c r="U388" s="29"/>
      <c r="V388" s="28"/>
    </row>
    <row r="389" spans="21:22" ht="13.8">
      <c r="U389" s="29"/>
      <c r="V389" s="28"/>
    </row>
    <row r="390" spans="21:22" ht="13.8">
      <c r="U390" s="29"/>
      <c r="V390" s="28"/>
    </row>
    <row r="391" spans="21:22" ht="13.8">
      <c r="U391" s="29"/>
      <c r="V391" s="28"/>
    </row>
  </sheetData>
  <phoneticPr fontId="1"/>
  <conditionalFormatting sqref="C6:N27">
    <cfRule type="top10" dxfId="11" priority="7" bottom="1" rank="1"/>
    <cfRule type="top10" dxfId="10" priority="8" bottom="1" rank="2"/>
    <cfRule type="top10" dxfId="9" priority="9" bottom="1" rank="3"/>
    <cfRule type="top10" dxfId="8" priority="10" rank="1"/>
    <cfRule type="top10" dxfId="7" priority="11" rank="2"/>
    <cfRule type="top10" dxfId="6" priority="12" rank="3"/>
  </conditionalFormatting>
  <conditionalFormatting sqref="E28">
    <cfRule type="top10" dxfId="5" priority="1" bottom="1" rank="1"/>
    <cfRule type="top10" dxfId="4" priority="2" bottom="1" rank="2"/>
    <cfRule type="top10" dxfId="3" priority="3" bottom="1" rank="3"/>
    <cfRule type="top10" dxfId="2" priority="4" rank="1"/>
    <cfRule type="top10" dxfId="1" priority="5" rank="2"/>
    <cfRule type="top10" dxfId="0" priority="6" rank="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A2D5-A9C7-4CF1-90E3-6E139603BA19}">
  <sheetPr>
    <tabColor theme="4"/>
  </sheetPr>
  <dimension ref="B2:E18"/>
  <sheetViews>
    <sheetView showGridLines="0" zoomScaleNormal="100" workbookViewId="0"/>
  </sheetViews>
  <sheetFormatPr defaultColWidth="9" defaultRowHeight="13.8"/>
  <cols>
    <col min="1" max="16384" width="9" style="256"/>
  </cols>
  <sheetData>
    <row r="2" spans="2:5" ht="24.6">
      <c r="B2" s="261" t="s">
        <v>228</v>
      </c>
    </row>
    <row r="4" spans="2:5">
      <c r="B4" s="256" t="s">
        <v>208</v>
      </c>
    </row>
    <row r="6" spans="2:5" ht="17.399999999999999">
      <c r="B6" s="257" t="s">
        <v>209</v>
      </c>
      <c r="C6" s="258"/>
      <c r="E6" s="257" t="s">
        <v>210</v>
      </c>
    </row>
    <row r="7" spans="2:5" ht="27" customHeight="1">
      <c r="B7" s="259" t="s">
        <v>211</v>
      </c>
      <c r="C7" s="260"/>
      <c r="E7" s="259" t="s">
        <v>212</v>
      </c>
    </row>
    <row r="8" spans="2:5" ht="27" customHeight="1">
      <c r="B8" s="259" t="s">
        <v>213</v>
      </c>
      <c r="C8" s="260"/>
      <c r="E8" s="259" t="s">
        <v>214</v>
      </c>
    </row>
    <row r="9" spans="2:5" ht="27" customHeight="1">
      <c r="B9" s="259" t="s">
        <v>215</v>
      </c>
      <c r="C9" s="260"/>
      <c r="E9" s="259" t="s">
        <v>216</v>
      </c>
    </row>
    <row r="10" spans="2:5" ht="27" customHeight="1">
      <c r="B10" s="259" t="s">
        <v>217</v>
      </c>
      <c r="C10" s="260"/>
      <c r="E10" s="259" t="s">
        <v>218</v>
      </c>
    </row>
    <row r="11" spans="2:5" ht="27" customHeight="1">
      <c r="B11" s="259" t="s">
        <v>219</v>
      </c>
      <c r="C11" s="260"/>
      <c r="D11" s="260"/>
    </row>
    <row r="12" spans="2:5" ht="27" customHeight="1">
      <c r="B12" s="259" t="s">
        <v>220</v>
      </c>
      <c r="C12" s="260"/>
      <c r="D12" s="260"/>
    </row>
    <row r="13" spans="2:5" ht="27" customHeight="1">
      <c r="B13" s="259" t="s">
        <v>221</v>
      </c>
      <c r="C13" s="260"/>
      <c r="D13" s="260"/>
    </row>
    <row r="14" spans="2:5" ht="27" customHeight="1">
      <c r="B14" s="259" t="s">
        <v>222</v>
      </c>
      <c r="C14" s="260"/>
      <c r="D14" s="260"/>
    </row>
    <row r="15" spans="2:5" ht="27" customHeight="1">
      <c r="B15" s="259" t="s">
        <v>223</v>
      </c>
      <c r="C15" s="260"/>
      <c r="D15" s="260"/>
    </row>
    <row r="16" spans="2:5" ht="27" customHeight="1">
      <c r="B16" s="259" t="s">
        <v>224</v>
      </c>
      <c r="C16" s="260"/>
      <c r="D16" s="260"/>
    </row>
    <row r="17" spans="2:4" ht="27" customHeight="1">
      <c r="B17" s="259" t="s">
        <v>225</v>
      </c>
      <c r="C17" s="260"/>
      <c r="D17" s="260"/>
    </row>
    <row r="18" spans="2:4" ht="27" customHeight="1">
      <c r="B18" s="259" t="s">
        <v>226</v>
      </c>
      <c r="C18" s="260"/>
      <c r="D18" s="260"/>
    </row>
  </sheetData>
  <sheetProtection algorithmName="SHA-512" hashValue="cYp00Gtfso2VJv35LHiqK89KwYHgCFXVmLO8+lGfAUiZStxpNu8z/k6xDiZVFSmABDUyspIg+1dal9/ctm3GWw==" saltValue="RadvNaKzQnfZM5i60woDlQ==" spinCount="100000" sheet="1" objects="1" scenarios="1"/>
  <phoneticPr fontId="1"/>
  <hyperlinks>
    <hyperlink ref="B7" location="'1月'!A1" display="　- 1月" xr:uid="{14B30EA6-1782-4607-A503-DCADED220CC1}"/>
    <hyperlink ref="B8" location="'2月'!A1" display="　- 2月" xr:uid="{27ECB890-F48F-4491-85D1-9C656104DEED}"/>
    <hyperlink ref="B9" location="'3月'!A1" display="　- 3月" xr:uid="{0CBD93AE-9014-4F95-9D19-C2E58927B33B}"/>
    <hyperlink ref="B10" location="'4月'!A1" display="　- 4月" xr:uid="{837B771C-C154-4B13-A245-8E26FDD05E38}"/>
    <hyperlink ref="B11" location="'5月'!A1" display="　- 5月" xr:uid="{B83B41F5-8EF6-48F8-A71D-D862CE691691}"/>
    <hyperlink ref="B12" location="'6月'!A1" display="　- 6月" xr:uid="{3D752BB6-8D4D-41B9-B0B3-97DC4A9B7319}"/>
    <hyperlink ref="B13" location="'7月'!A1" display="　- 7月" xr:uid="{9EF6B5F8-C572-4BAB-9D97-4877867E40A5}"/>
    <hyperlink ref="B14" location="'8月'!A1" display="　- 8月" xr:uid="{4EB2D9E8-7531-4D14-8F7F-FA3C23B92F7A}"/>
    <hyperlink ref="B15" location="'9月'!A1" display="　- 9月" xr:uid="{222A6555-32C7-40C2-B89B-67D64AF0F228}"/>
    <hyperlink ref="B16" location="'10月'!A1" display="　- 10月" xr:uid="{F2AC8C05-E6CE-4E17-AC96-0B8C015547AE}"/>
    <hyperlink ref="B17" location="'11月'!A1" display="　- 11月" xr:uid="{8785122A-5138-4F00-8963-638B1A244B86}"/>
    <hyperlink ref="B18" location="'12月'!A1" display="　- 12月" xr:uid="{3A3881BA-834C-43C0-A08F-3E2E72CA0278}"/>
    <hyperlink ref="E7" location="米国株!A1" display="米国株入力シート" xr:uid="{85A0D5E0-24F9-4A6B-88C8-64A9106340EB}"/>
    <hyperlink ref="E8" location="月次成績!A1" display="月次成績シート" xr:uid="{9DED9CF2-2A03-4CB4-83C1-22D356A31D82}"/>
    <hyperlink ref="E9" location="指数!A1" display="パフォーマンス比較シート（マイPF VS 指数）" xr:uid="{364847F2-0CA8-4A84-A960-40FF748B826A}"/>
    <hyperlink ref="E10" location="記録の館!A1" display="記録の館" xr:uid="{966304F9-E11B-4CCA-BCC4-24224DBA07C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829A7-B715-49E6-8F41-3EBA096D997A}">
  <sheetPr>
    <tabColor theme="7"/>
  </sheetPr>
  <dimension ref="B3:T42"/>
  <sheetViews>
    <sheetView showGridLines="0" zoomScaleNormal="100" workbookViewId="0">
      <selection activeCell="B38" sqref="B38"/>
    </sheetView>
  </sheetViews>
  <sheetFormatPr defaultRowHeight="12.9"/>
  <cols>
    <col min="2" max="2" width="9.05078125" style="3"/>
    <col min="3" max="3" width="2.05078125" bestFit="1" customWidth="1"/>
  </cols>
  <sheetData>
    <row r="3" spans="2:20">
      <c r="B3" s="3" t="s">
        <v>324</v>
      </c>
      <c r="C3" t="s">
        <v>233</v>
      </c>
      <c r="D3" t="s">
        <v>230</v>
      </c>
      <c r="T3" t="s">
        <v>705</v>
      </c>
    </row>
    <row r="4" spans="2:20">
      <c r="B4" s="3" t="s">
        <v>324</v>
      </c>
      <c r="C4" t="s">
        <v>233</v>
      </c>
      <c r="D4" t="s">
        <v>706</v>
      </c>
      <c r="T4" t="s">
        <v>706</v>
      </c>
    </row>
    <row r="5" spans="2:20">
      <c r="B5" s="3" t="s">
        <v>324</v>
      </c>
      <c r="C5" t="s">
        <v>233</v>
      </c>
      <c r="D5" t="s">
        <v>749</v>
      </c>
      <c r="T5" t="s">
        <v>238</v>
      </c>
    </row>
    <row r="6" spans="2:20">
      <c r="B6" s="3" t="s">
        <v>324</v>
      </c>
      <c r="C6" t="s">
        <v>233</v>
      </c>
      <c r="D6" t="s">
        <v>232</v>
      </c>
      <c r="G6" s="150" t="s">
        <v>750</v>
      </c>
      <c r="T6" t="s">
        <v>232</v>
      </c>
    </row>
    <row r="7" spans="2:20">
      <c r="B7" s="3" t="s">
        <v>324</v>
      </c>
      <c r="C7" t="s">
        <v>233</v>
      </c>
      <c r="D7" t="s">
        <v>325</v>
      </c>
    </row>
    <row r="8" spans="2:20">
      <c r="B8" s="3" t="s">
        <v>324</v>
      </c>
      <c r="C8" t="s">
        <v>233</v>
      </c>
      <c r="D8" t="s">
        <v>234</v>
      </c>
      <c r="H8" t="s">
        <v>751</v>
      </c>
      <c r="T8" t="s">
        <v>707</v>
      </c>
    </row>
    <row r="9" spans="2:20">
      <c r="T9" t="s">
        <v>708</v>
      </c>
    </row>
    <row r="10" spans="2:20">
      <c r="B10" s="3" t="s">
        <v>324</v>
      </c>
      <c r="C10" t="s">
        <v>233</v>
      </c>
      <c r="D10" t="s">
        <v>236</v>
      </c>
      <c r="T10" t="s">
        <v>236</v>
      </c>
    </row>
    <row r="11" spans="2:20">
      <c r="C11" t="s">
        <v>233</v>
      </c>
      <c r="D11" t="s">
        <v>455</v>
      </c>
    </row>
    <row r="12" spans="2:20">
      <c r="B12" s="3" t="s">
        <v>324</v>
      </c>
      <c r="C12" t="s">
        <v>233</v>
      </c>
      <c r="D12" t="s">
        <v>248</v>
      </c>
      <c r="T12" t="s">
        <v>248</v>
      </c>
    </row>
    <row r="13" spans="2:20">
      <c r="B13" s="3" t="s">
        <v>324</v>
      </c>
      <c r="C13" t="s">
        <v>233</v>
      </c>
      <c r="D13" t="s">
        <v>237</v>
      </c>
      <c r="T13" t="s">
        <v>237</v>
      </c>
    </row>
    <row r="14" spans="2:20">
      <c r="B14" s="3" t="s">
        <v>324</v>
      </c>
      <c r="C14" t="s">
        <v>233</v>
      </c>
      <c r="D14" t="s">
        <v>452</v>
      </c>
      <c r="T14" t="s">
        <v>709</v>
      </c>
    </row>
    <row r="15" spans="2:20">
      <c r="B15" s="3" t="s">
        <v>324</v>
      </c>
      <c r="C15" t="s">
        <v>233</v>
      </c>
      <c r="D15" t="s">
        <v>240</v>
      </c>
      <c r="T15" t="s">
        <v>240</v>
      </c>
    </row>
    <row r="16" spans="2:20">
      <c r="B16" s="3" t="s">
        <v>324</v>
      </c>
      <c r="C16" t="s">
        <v>233</v>
      </c>
      <c r="D16" t="s">
        <v>241</v>
      </c>
      <c r="T16" t="s">
        <v>241</v>
      </c>
    </row>
    <row r="17" spans="2:20">
      <c r="B17" s="3" t="s">
        <v>324</v>
      </c>
      <c r="C17" t="s">
        <v>233</v>
      </c>
      <c r="D17" t="s">
        <v>242</v>
      </c>
      <c r="T17" t="s">
        <v>242</v>
      </c>
    </row>
    <row r="18" spans="2:20">
      <c r="B18" s="3" t="s">
        <v>324</v>
      </c>
      <c r="C18" t="s">
        <v>233</v>
      </c>
      <c r="D18" t="s">
        <v>243</v>
      </c>
      <c r="T18" t="s">
        <v>243</v>
      </c>
    </row>
    <row r="19" spans="2:20">
      <c r="B19" s="3" t="s">
        <v>324</v>
      </c>
      <c r="C19" t="s">
        <v>233</v>
      </c>
      <c r="D19" t="s">
        <v>814</v>
      </c>
      <c r="T19" t="s">
        <v>710</v>
      </c>
    </row>
    <row r="20" spans="2:20">
      <c r="B20" s="3" t="s">
        <v>324</v>
      </c>
      <c r="C20" t="s">
        <v>233</v>
      </c>
      <c r="D20" t="s">
        <v>453</v>
      </c>
      <c r="T20" t="s">
        <v>711</v>
      </c>
    </row>
    <row r="21" spans="2:20">
      <c r="B21" s="3" t="s">
        <v>324</v>
      </c>
      <c r="C21" t="s">
        <v>233</v>
      </c>
      <c r="D21" t="s">
        <v>815</v>
      </c>
    </row>
    <row r="22" spans="2:20">
      <c r="B22" s="3" t="s">
        <v>324</v>
      </c>
      <c r="C22" t="s">
        <v>233</v>
      </c>
      <c r="D22" t="s">
        <v>244</v>
      </c>
      <c r="T22" t="s">
        <v>712</v>
      </c>
    </row>
    <row r="23" spans="2:20">
      <c r="B23" s="3" t="s">
        <v>324</v>
      </c>
      <c r="C23" t="s">
        <v>233</v>
      </c>
      <c r="D23" t="s">
        <v>816</v>
      </c>
    </row>
    <row r="24" spans="2:20">
      <c r="B24" s="3" t="s">
        <v>324</v>
      </c>
      <c r="C24" t="s">
        <v>233</v>
      </c>
      <c r="D24" t="s">
        <v>456</v>
      </c>
      <c r="T24" t="s">
        <v>713</v>
      </c>
    </row>
    <row r="25" spans="2:20">
      <c r="B25" s="3" t="s">
        <v>324</v>
      </c>
      <c r="C25" t="s">
        <v>233</v>
      </c>
      <c r="D25" t="s">
        <v>457</v>
      </c>
      <c r="T25" t="s">
        <v>714</v>
      </c>
    </row>
    <row r="26" spans="2:20">
      <c r="B26" s="3" t="s">
        <v>324</v>
      </c>
      <c r="C26" t="s">
        <v>233</v>
      </c>
      <c r="D26" t="s">
        <v>246</v>
      </c>
      <c r="T26" t="s">
        <v>246</v>
      </c>
    </row>
    <row r="27" spans="2:20">
      <c r="B27" s="3" t="s">
        <v>324</v>
      </c>
      <c r="C27" t="s">
        <v>233</v>
      </c>
      <c r="D27" t="s">
        <v>702</v>
      </c>
      <c r="T27" t="s">
        <v>715</v>
      </c>
    </row>
    <row r="28" spans="2:20">
      <c r="B28" s="3" t="s">
        <v>324</v>
      </c>
      <c r="C28" t="s">
        <v>233</v>
      </c>
      <c r="D28" t="s">
        <v>247</v>
      </c>
      <c r="T28" t="s">
        <v>247</v>
      </c>
    </row>
    <row r="29" spans="2:20">
      <c r="T29" t="s">
        <v>716</v>
      </c>
    </row>
    <row r="31" spans="2:20">
      <c r="B31" s="3" t="s">
        <v>324</v>
      </c>
      <c r="C31" t="s">
        <v>233</v>
      </c>
      <c r="D31" t="s">
        <v>823</v>
      </c>
      <c r="O31" t="s">
        <v>68</v>
      </c>
      <c r="T31" t="s">
        <v>249</v>
      </c>
    </row>
    <row r="32" spans="2:20">
      <c r="B32" s="3" t="s">
        <v>324</v>
      </c>
      <c r="C32" t="s">
        <v>233</v>
      </c>
      <c r="D32" t="s">
        <v>249</v>
      </c>
      <c r="T32" t="s">
        <v>717</v>
      </c>
    </row>
    <row r="33" spans="2:20">
      <c r="B33" s="3" t="s">
        <v>324</v>
      </c>
      <c r="C33" t="s">
        <v>233</v>
      </c>
      <c r="D33" t="s">
        <v>703</v>
      </c>
      <c r="T33" t="s">
        <v>718</v>
      </c>
    </row>
    <row r="34" spans="2:20">
      <c r="B34" s="3" t="s">
        <v>324</v>
      </c>
      <c r="C34" t="s">
        <v>233</v>
      </c>
      <c r="D34" t="s">
        <v>235</v>
      </c>
      <c r="T34" t="s">
        <v>235</v>
      </c>
    </row>
    <row r="35" spans="2:20">
      <c r="D35" t="s">
        <v>708</v>
      </c>
      <c r="T35" t="s">
        <v>708</v>
      </c>
    </row>
    <row r="36" spans="2:20">
      <c r="B36" s="3" t="s">
        <v>324</v>
      </c>
      <c r="C36" t="s">
        <v>233</v>
      </c>
      <c r="D36" t="s">
        <v>239</v>
      </c>
      <c r="T36" t="s">
        <v>239</v>
      </c>
    </row>
    <row r="37" spans="2:20">
      <c r="B37" s="3" t="s">
        <v>324</v>
      </c>
      <c r="C37" t="s">
        <v>233</v>
      </c>
      <c r="D37" t="s">
        <v>250</v>
      </c>
      <c r="T37" t="s">
        <v>250</v>
      </c>
    </row>
    <row r="38" spans="2:20">
      <c r="B38" s="3" t="s">
        <v>324</v>
      </c>
      <c r="C38" t="s">
        <v>233</v>
      </c>
      <c r="D38" t="s">
        <v>231</v>
      </c>
      <c r="T38" t="s">
        <v>231</v>
      </c>
    </row>
    <row r="39" spans="2:20">
      <c r="T39" t="s">
        <v>229</v>
      </c>
    </row>
    <row r="42" spans="2:20">
      <c r="D42" t="s">
        <v>817</v>
      </c>
    </row>
  </sheetData>
  <phoneticPr fontId="1"/>
  <hyperlinks>
    <hyperlink ref="G6" r:id="rId1" xr:uid="{C418BD14-A33B-4C75-A321-D308360B5E4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101"/>
  <sheetViews>
    <sheetView showGridLines="0" zoomScaleNormal="100" workbookViewId="0">
      <pane xSplit="2" ySplit="1" topLeftCell="C2" activePane="bottomRight" state="frozen"/>
      <selection activeCell="L26" sqref="L26"/>
      <selection pane="topRight" activeCell="L26" sqref="L26"/>
      <selection pane="bottomLeft" activeCell="L26" sqref="L26"/>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6.5" thickBot="1">
      <c r="B2" s="66" t="s">
        <v>0</v>
      </c>
      <c r="C2" s="67">
        <f>入力シート!B5</f>
        <v>0</v>
      </c>
      <c r="D2" s="273" t="s">
        <v>323</v>
      </c>
      <c r="E2" s="68"/>
      <c r="F2" s="69"/>
      <c r="G2" s="68"/>
      <c r="H2" s="69"/>
      <c r="I2" s="68"/>
      <c r="K2" s="70"/>
      <c r="L2" s="76" t="s">
        <v>64</v>
      </c>
      <c r="M2" s="55" t="s">
        <v>71</v>
      </c>
      <c r="N2" s="38"/>
      <c r="O2" s="38"/>
      <c r="P2" s="71"/>
      <c r="Q2" s="71"/>
    </row>
    <row r="3" spans="1:18" ht="14.1" thickBot="1">
      <c r="A3" s="72"/>
      <c r="B3" s="207" t="s">
        <v>0</v>
      </c>
      <c r="C3" s="136">
        <f>C2</f>
        <v>0</v>
      </c>
      <c r="D3" s="274"/>
      <c r="E3" s="73"/>
      <c r="F3" s="74"/>
      <c r="G3" s="73"/>
      <c r="H3" s="74"/>
      <c r="I3" s="73"/>
      <c r="J3" s="72"/>
      <c r="K3" s="75"/>
      <c r="L3" s="76"/>
      <c r="M3" s="32" t="s">
        <v>58</v>
      </c>
      <c r="N3" s="32" t="s">
        <v>59</v>
      </c>
      <c r="O3" s="32" t="s">
        <v>60</v>
      </c>
      <c r="P3" s="33" t="s">
        <v>61</v>
      </c>
      <c r="Q3" s="253" t="s">
        <v>202</v>
      </c>
      <c r="R3" s="215" t="s">
        <v>201</v>
      </c>
    </row>
    <row r="4" spans="1:18" ht="15" customHeight="1">
      <c r="A4" s="77">
        <v>46027</v>
      </c>
      <c r="B4" s="155" t="s">
        <v>799</v>
      </c>
      <c r="C4" s="78" t="e">
        <f>IF(L4&gt;0,L4-SUM(K4),NA())</f>
        <v>#N/A</v>
      </c>
      <c r="D4" s="30" t="e">
        <f>C4-C3</f>
        <v>#N/A</v>
      </c>
      <c r="E4" s="31" t="e">
        <f>D4/C3</f>
        <v>#N/A</v>
      </c>
      <c r="F4" s="30" t="e">
        <f>C4-$C$3</f>
        <v>#N/A</v>
      </c>
      <c r="G4" s="31" t="e">
        <f>F4/$C$3</f>
        <v>#N/A</v>
      </c>
      <c r="H4" s="30" t="e">
        <f t="shared" ref="H4:H22" si="0">C4-$C$2</f>
        <v>#N/A</v>
      </c>
      <c r="I4" s="31" t="e">
        <f>H4/$C$2</f>
        <v>#N/A</v>
      </c>
      <c r="J4" s="72"/>
      <c r="K4" s="79">
        <f>IFERROR(VLOOKUP(A4,入力シート!$A$14:$B$1048576,2,0),0)</f>
        <v>0</v>
      </c>
      <c r="L4" s="80" t="e">
        <f t="shared" ref="L4:L22" si="1">IF(SUM(M4:Q4)&gt;0,SUM(M4:Q4),NA())</f>
        <v>#N/A</v>
      </c>
      <c r="M4" s="34"/>
      <c r="N4" s="34"/>
      <c r="O4" s="34"/>
      <c r="P4" s="35"/>
      <c r="Q4" s="185">
        <f>米国株!E10</f>
        <v>0</v>
      </c>
    </row>
    <row r="5" spans="1:18" ht="15" customHeight="1">
      <c r="A5" s="77">
        <v>46028</v>
      </c>
      <c r="B5" s="156" t="s">
        <v>327</v>
      </c>
      <c r="C5" s="82" t="e">
        <f>IF(L5&gt;0,L5-SUM(K4:K5),NA())</f>
        <v>#N/A</v>
      </c>
      <c r="D5" s="30" t="e">
        <f>C5-C4</f>
        <v>#N/A</v>
      </c>
      <c r="E5" s="31" t="e">
        <f t="shared" ref="E5:E22" si="2">D5/C4</f>
        <v>#N/A</v>
      </c>
      <c r="F5" s="30" t="e">
        <f t="shared" ref="F5:F22" si="3">C5-$C$3</f>
        <v>#N/A</v>
      </c>
      <c r="G5" s="31" t="e">
        <f t="shared" ref="G5:G14" si="4">F5/$C$3</f>
        <v>#N/A</v>
      </c>
      <c r="H5" s="30" t="e">
        <f t="shared" si="0"/>
        <v>#N/A</v>
      </c>
      <c r="I5" s="31" t="e">
        <f t="shared" ref="I5:I22" si="5">H5/$C$2</f>
        <v>#N/A</v>
      </c>
      <c r="J5" s="72"/>
      <c r="K5" s="79">
        <f>IFERROR(VLOOKUP(A5,入力シート!$A$14:$B$1048576,2,0),0)</f>
        <v>0</v>
      </c>
      <c r="L5" s="80" t="e">
        <f t="shared" si="1"/>
        <v>#N/A</v>
      </c>
      <c r="M5" s="34"/>
      <c r="N5" s="34"/>
      <c r="O5" s="34"/>
      <c r="P5" s="35"/>
      <c r="Q5" s="185">
        <f>米国株!E11</f>
        <v>0</v>
      </c>
    </row>
    <row r="6" spans="1:18" ht="15" customHeight="1">
      <c r="A6" s="77">
        <v>46029</v>
      </c>
      <c r="B6" s="156" t="s">
        <v>328</v>
      </c>
      <c r="C6" s="82" t="e">
        <f>IF(L6&gt;0,L6-SUM(K4:K6),NA())</f>
        <v>#N/A</v>
      </c>
      <c r="D6" s="30" t="e">
        <f t="shared" ref="D6:D12" si="6">C6-C5</f>
        <v>#N/A</v>
      </c>
      <c r="E6" s="31" t="e">
        <f t="shared" si="2"/>
        <v>#N/A</v>
      </c>
      <c r="F6" s="30" t="e">
        <f t="shared" si="3"/>
        <v>#N/A</v>
      </c>
      <c r="G6" s="31" t="e">
        <f t="shared" si="4"/>
        <v>#N/A</v>
      </c>
      <c r="H6" s="30" t="e">
        <f t="shared" si="0"/>
        <v>#N/A</v>
      </c>
      <c r="I6" s="31" t="e">
        <f t="shared" si="5"/>
        <v>#N/A</v>
      </c>
      <c r="J6" s="72"/>
      <c r="K6" s="79">
        <f>IFERROR(VLOOKUP(A6,入力シート!$A$14:$B$1048576,2,0),0)</f>
        <v>0</v>
      </c>
      <c r="L6" s="80" t="e">
        <f t="shared" si="1"/>
        <v>#N/A</v>
      </c>
      <c r="M6" s="34"/>
      <c r="N6" s="34"/>
      <c r="O6" s="34"/>
      <c r="P6" s="35"/>
      <c r="Q6" s="185">
        <f>米国株!E12</f>
        <v>0</v>
      </c>
    </row>
    <row r="7" spans="1:18" ht="15" customHeight="1">
      <c r="A7" s="77">
        <v>46030</v>
      </c>
      <c r="B7" s="156" t="s">
        <v>329</v>
      </c>
      <c r="C7" s="82" t="e">
        <f>IF(L7&gt;0,L7-SUM(K4:K7),NA())</f>
        <v>#N/A</v>
      </c>
      <c r="D7" s="30" t="e">
        <f t="shared" si="6"/>
        <v>#N/A</v>
      </c>
      <c r="E7" s="31" t="e">
        <f t="shared" si="2"/>
        <v>#N/A</v>
      </c>
      <c r="F7" s="30" t="e">
        <f t="shared" si="3"/>
        <v>#N/A</v>
      </c>
      <c r="G7" s="31" t="e">
        <f t="shared" si="4"/>
        <v>#N/A</v>
      </c>
      <c r="H7" s="30" t="e">
        <f t="shared" si="0"/>
        <v>#N/A</v>
      </c>
      <c r="I7" s="31" t="e">
        <f t="shared" si="5"/>
        <v>#N/A</v>
      </c>
      <c r="J7" s="72"/>
      <c r="K7" s="79">
        <f>IFERROR(VLOOKUP(A7,入力シート!$A$14:$B$1048576,2,0),0)</f>
        <v>0</v>
      </c>
      <c r="L7" s="80" t="e">
        <f t="shared" si="1"/>
        <v>#N/A</v>
      </c>
      <c r="M7" s="34"/>
      <c r="N7" s="34"/>
      <c r="O7" s="34"/>
      <c r="P7" s="35"/>
      <c r="Q7" s="185">
        <f>米国株!E13</f>
        <v>0</v>
      </c>
    </row>
    <row r="8" spans="1:18" ht="15" customHeight="1">
      <c r="A8" s="77">
        <v>46031</v>
      </c>
      <c r="B8" s="156" t="s">
        <v>330</v>
      </c>
      <c r="C8" s="82" t="e">
        <f>IF(L8&gt;0,L8-SUM(K4:K8),NA())</f>
        <v>#N/A</v>
      </c>
      <c r="D8" s="30" t="e">
        <f t="shared" si="6"/>
        <v>#N/A</v>
      </c>
      <c r="E8" s="31" t="e">
        <f t="shared" si="2"/>
        <v>#N/A</v>
      </c>
      <c r="F8" s="30" t="e">
        <f t="shared" si="3"/>
        <v>#N/A</v>
      </c>
      <c r="G8" s="31" t="e">
        <f t="shared" si="4"/>
        <v>#N/A</v>
      </c>
      <c r="H8" s="30" t="e">
        <f t="shared" si="0"/>
        <v>#N/A</v>
      </c>
      <c r="I8" s="31" t="e">
        <f t="shared" si="5"/>
        <v>#N/A</v>
      </c>
      <c r="J8" s="72"/>
      <c r="K8" s="79">
        <f>IFERROR(VLOOKUP(A8,入力シート!$A$14:$B$1048576,2,0),0)</f>
        <v>0</v>
      </c>
      <c r="L8" s="80" t="e">
        <f t="shared" si="1"/>
        <v>#N/A</v>
      </c>
      <c r="M8" s="34"/>
      <c r="N8" s="34"/>
      <c r="O8" s="34"/>
      <c r="P8" s="35"/>
      <c r="Q8" s="185">
        <f>米国株!E14</f>
        <v>0</v>
      </c>
    </row>
    <row r="9" spans="1:18" ht="15" customHeight="1">
      <c r="A9" s="77">
        <v>46035</v>
      </c>
      <c r="B9" s="156" t="s">
        <v>800</v>
      </c>
      <c r="C9" s="82" t="e">
        <f>IF(L9&gt;0,L9-SUM(K4:K9),NA())</f>
        <v>#N/A</v>
      </c>
      <c r="D9" s="30" t="e">
        <f>C9-C8</f>
        <v>#N/A</v>
      </c>
      <c r="E9" s="31" t="e">
        <f>D9/C8</f>
        <v>#N/A</v>
      </c>
      <c r="F9" s="30" t="e">
        <f>C9-$C$3</f>
        <v>#N/A</v>
      </c>
      <c r="G9" s="31" t="e">
        <f>F9/$C$3</f>
        <v>#N/A</v>
      </c>
      <c r="H9" s="30" t="e">
        <f>C9-$C$2</f>
        <v>#N/A</v>
      </c>
      <c r="I9" s="31" t="e">
        <f>H9/$C$2</f>
        <v>#N/A</v>
      </c>
      <c r="J9" s="72"/>
      <c r="K9" s="79">
        <f>IFERROR(VLOOKUP(A9,入力シート!$A$14:$B$1048576,2,0),0)</f>
        <v>0</v>
      </c>
      <c r="L9" s="80" t="e">
        <f t="shared" si="1"/>
        <v>#N/A</v>
      </c>
      <c r="M9" s="34"/>
      <c r="N9" s="34"/>
      <c r="O9" s="34"/>
      <c r="P9" s="35"/>
      <c r="Q9" s="185">
        <f>米国株!E15</f>
        <v>0</v>
      </c>
    </row>
    <row r="10" spans="1:18" ht="15" customHeight="1">
      <c r="A10" s="77">
        <v>46036</v>
      </c>
      <c r="B10" s="156" t="s">
        <v>331</v>
      </c>
      <c r="C10" s="82" t="e">
        <f>IF(L10&gt;0,L10-SUM(K4:K10),NA())</f>
        <v>#N/A</v>
      </c>
      <c r="D10" s="30" t="e">
        <f t="shared" si="6"/>
        <v>#N/A</v>
      </c>
      <c r="E10" s="31" t="e">
        <f t="shared" si="2"/>
        <v>#N/A</v>
      </c>
      <c r="F10" s="30" t="e">
        <f t="shared" si="3"/>
        <v>#N/A</v>
      </c>
      <c r="G10" s="31" t="e">
        <f t="shared" si="4"/>
        <v>#N/A</v>
      </c>
      <c r="H10" s="30" t="e">
        <f t="shared" si="0"/>
        <v>#N/A</v>
      </c>
      <c r="I10" s="31" t="e">
        <f t="shared" si="5"/>
        <v>#N/A</v>
      </c>
      <c r="J10" s="72"/>
      <c r="K10" s="79">
        <f>IFERROR(VLOOKUP(A10,入力シート!$A$14:$B$1048576,2,0),0)</f>
        <v>0</v>
      </c>
      <c r="L10" s="80" t="e">
        <f t="shared" si="1"/>
        <v>#N/A</v>
      </c>
      <c r="M10" s="34"/>
      <c r="N10" s="34"/>
      <c r="O10" s="34"/>
      <c r="P10" s="35"/>
      <c r="Q10" s="185">
        <f>米国株!E16</f>
        <v>0</v>
      </c>
    </row>
    <row r="11" spans="1:18" ht="15" customHeight="1">
      <c r="A11" s="77">
        <v>46037</v>
      </c>
      <c r="B11" s="156" t="s">
        <v>332</v>
      </c>
      <c r="C11" s="82" t="e">
        <f>IF(L11&gt;0,L11-SUM(K4:K11),NA())</f>
        <v>#N/A</v>
      </c>
      <c r="D11" s="30" t="e">
        <f t="shared" si="6"/>
        <v>#N/A</v>
      </c>
      <c r="E11" s="31" t="e">
        <f t="shared" si="2"/>
        <v>#N/A</v>
      </c>
      <c r="F11" s="30" t="e">
        <f t="shared" si="3"/>
        <v>#N/A</v>
      </c>
      <c r="G11" s="31" t="e">
        <f t="shared" si="4"/>
        <v>#N/A</v>
      </c>
      <c r="H11" s="30" t="e">
        <f t="shared" si="0"/>
        <v>#N/A</v>
      </c>
      <c r="I11" s="31" t="e">
        <f t="shared" si="5"/>
        <v>#N/A</v>
      </c>
      <c r="J11" s="72"/>
      <c r="K11" s="79">
        <f>IFERROR(VLOOKUP(A11,入力シート!$A$14:$B$1048576,2,0),0)</f>
        <v>0</v>
      </c>
      <c r="L11" s="80" t="e">
        <f t="shared" si="1"/>
        <v>#N/A</v>
      </c>
      <c r="M11" s="34"/>
      <c r="N11" s="34"/>
      <c r="O11" s="34"/>
      <c r="P11" s="35"/>
      <c r="Q11" s="185">
        <f>米国株!E17</f>
        <v>0</v>
      </c>
    </row>
    <row r="12" spans="1:18" ht="15" customHeight="1">
      <c r="A12" s="77">
        <v>46038</v>
      </c>
      <c r="B12" s="156" t="s">
        <v>333</v>
      </c>
      <c r="C12" s="82" t="e">
        <f>IF(L12&gt;0,L12-SUM(K4:K12),NA())</f>
        <v>#N/A</v>
      </c>
      <c r="D12" s="30" t="e">
        <f t="shared" si="6"/>
        <v>#N/A</v>
      </c>
      <c r="E12" s="31" t="e">
        <f t="shared" si="2"/>
        <v>#N/A</v>
      </c>
      <c r="F12" s="30" t="e">
        <f t="shared" si="3"/>
        <v>#N/A</v>
      </c>
      <c r="G12" s="31" t="e">
        <f t="shared" si="4"/>
        <v>#N/A</v>
      </c>
      <c r="H12" s="30" t="e">
        <f t="shared" si="0"/>
        <v>#N/A</v>
      </c>
      <c r="I12" s="31" t="e">
        <f t="shared" si="5"/>
        <v>#N/A</v>
      </c>
      <c r="J12" s="72"/>
      <c r="K12" s="79">
        <f>IFERROR(VLOOKUP(A12,入力シート!$A$14:$B$1048576,2,0),0)</f>
        <v>0</v>
      </c>
      <c r="L12" s="80" t="e">
        <f t="shared" si="1"/>
        <v>#N/A</v>
      </c>
      <c r="M12" s="34"/>
      <c r="N12" s="34"/>
      <c r="O12" s="34"/>
      <c r="P12" s="35"/>
      <c r="Q12" s="185">
        <f>米国株!E18</f>
        <v>0</v>
      </c>
    </row>
    <row r="13" spans="1:18" ht="15" customHeight="1">
      <c r="A13" s="77">
        <v>46041</v>
      </c>
      <c r="B13" s="156" t="s">
        <v>801</v>
      </c>
      <c r="C13" s="82" t="e">
        <f>IF(L13&gt;0,L13-SUM(K4:K13),NA())</f>
        <v>#N/A</v>
      </c>
      <c r="D13" s="30" t="e">
        <f t="shared" ref="D13:D22" si="7">C13-C12</f>
        <v>#N/A</v>
      </c>
      <c r="E13" s="31" t="e">
        <f>D13/C12</f>
        <v>#N/A</v>
      </c>
      <c r="F13" s="30" t="e">
        <f t="shared" si="3"/>
        <v>#N/A</v>
      </c>
      <c r="G13" s="31" t="e">
        <f t="shared" si="4"/>
        <v>#N/A</v>
      </c>
      <c r="H13" s="30" t="e">
        <f t="shared" si="0"/>
        <v>#N/A</v>
      </c>
      <c r="I13" s="31" t="e">
        <f t="shared" si="5"/>
        <v>#N/A</v>
      </c>
      <c r="J13" s="72"/>
      <c r="K13" s="79">
        <f>IFERROR(VLOOKUP(A13,入力シート!$A$14:$B$1048576,2,0),0)</f>
        <v>0</v>
      </c>
      <c r="L13" s="80" t="e">
        <f t="shared" si="1"/>
        <v>#N/A</v>
      </c>
      <c r="M13" s="34"/>
      <c r="N13" s="34"/>
      <c r="O13" s="34"/>
      <c r="P13" s="35"/>
      <c r="Q13" s="185">
        <f>米国株!E19</f>
        <v>0</v>
      </c>
    </row>
    <row r="14" spans="1:18" ht="15" customHeight="1">
      <c r="A14" s="77">
        <v>46042</v>
      </c>
      <c r="B14" s="156" t="s">
        <v>334</v>
      </c>
      <c r="C14" s="82" t="e">
        <f>IF(L14&gt;0,L14-SUM(K4:K14),NA())</f>
        <v>#N/A</v>
      </c>
      <c r="D14" s="30" t="e">
        <f t="shared" si="7"/>
        <v>#N/A</v>
      </c>
      <c r="E14" s="31" t="e">
        <f t="shared" si="2"/>
        <v>#N/A</v>
      </c>
      <c r="F14" s="30" t="e">
        <f t="shared" si="3"/>
        <v>#N/A</v>
      </c>
      <c r="G14" s="31" t="e">
        <f t="shared" si="4"/>
        <v>#N/A</v>
      </c>
      <c r="H14" s="30" t="e">
        <f t="shared" si="0"/>
        <v>#N/A</v>
      </c>
      <c r="I14" s="31" t="e">
        <f t="shared" si="5"/>
        <v>#N/A</v>
      </c>
      <c r="J14" s="72"/>
      <c r="K14" s="79">
        <f>IFERROR(VLOOKUP(A14,入力シート!$A$14:$B$1048576,2,0),0)</f>
        <v>0</v>
      </c>
      <c r="L14" s="80" t="e">
        <f t="shared" si="1"/>
        <v>#N/A</v>
      </c>
      <c r="M14" s="34"/>
      <c r="N14" s="34"/>
      <c r="O14" s="34"/>
      <c r="P14" s="35"/>
      <c r="Q14" s="185">
        <f>米国株!E20</f>
        <v>0</v>
      </c>
    </row>
    <row r="15" spans="1:18" ht="15" customHeight="1">
      <c r="A15" s="77">
        <v>46043</v>
      </c>
      <c r="B15" s="156" t="s">
        <v>335</v>
      </c>
      <c r="C15" s="82" t="e">
        <f>IF(L15&gt;0,L15-SUM(K4:K15),NA())</f>
        <v>#N/A</v>
      </c>
      <c r="D15" s="30" t="e">
        <f t="shared" si="7"/>
        <v>#N/A</v>
      </c>
      <c r="E15" s="31" t="e">
        <f t="shared" si="2"/>
        <v>#N/A</v>
      </c>
      <c r="F15" s="30" t="e">
        <f t="shared" si="3"/>
        <v>#N/A</v>
      </c>
      <c r="G15" s="31" t="e">
        <f>F15/$C$3</f>
        <v>#N/A</v>
      </c>
      <c r="H15" s="30" t="e">
        <f t="shared" si="0"/>
        <v>#N/A</v>
      </c>
      <c r="I15" s="31" t="e">
        <f t="shared" si="5"/>
        <v>#N/A</v>
      </c>
      <c r="J15" s="72"/>
      <c r="K15" s="79">
        <f>IFERROR(VLOOKUP(A15,入力シート!$A$14:$B$1048576,2,0),0)</f>
        <v>0</v>
      </c>
      <c r="L15" s="80" t="e">
        <f t="shared" si="1"/>
        <v>#N/A</v>
      </c>
      <c r="M15" s="34"/>
      <c r="N15" s="34"/>
      <c r="O15" s="34"/>
      <c r="P15" s="35"/>
      <c r="Q15" s="185">
        <f>米国株!E21</f>
        <v>0</v>
      </c>
    </row>
    <row r="16" spans="1:18" ht="15" customHeight="1">
      <c r="A16" s="77">
        <v>46044</v>
      </c>
      <c r="B16" s="156" t="s">
        <v>336</v>
      </c>
      <c r="C16" s="82" t="e">
        <f>IF(L16&gt;0,L16-SUM(K4:K16),NA())</f>
        <v>#N/A</v>
      </c>
      <c r="D16" s="30" t="e">
        <f t="shared" si="7"/>
        <v>#N/A</v>
      </c>
      <c r="E16" s="31" t="e">
        <f t="shared" si="2"/>
        <v>#N/A</v>
      </c>
      <c r="F16" s="30" t="e">
        <f t="shared" si="3"/>
        <v>#N/A</v>
      </c>
      <c r="G16" s="31" t="e">
        <f t="shared" ref="G16:G22" si="8">F16/$C$3</f>
        <v>#N/A</v>
      </c>
      <c r="H16" s="30" t="e">
        <f t="shared" si="0"/>
        <v>#N/A</v>
      </c>
      <c r="I16" s="31" t="e">
        <f t="shared" si="5"/>
        <v>#N/A</v>
      </c>
      <c r="J16" s="72"/>
      <c r="K16" s="79">
        <f>IFERROR(VLOOKUP(A16,入力シート!$A$14:$B$1048576,2,0),0)</f>
        <v>0</v>
      </c>
      <c r="L16" s="80" t="e">
        <f t="shared" si="1"/>
        <v>#N/A</v>
      </c>
      <c r="M16" s="34"/>
      <c r="N16" s="34"/>
      <c r="O16" s="34"/>
      <c r="P16" s="35"/>
      <c r="Q16" s="185">
        <f>米国株!E22</f>
        <v>0</v>
      </c>
    </row>
    <row r="17" spans="1:17" ht="15" customHeight="1">
      <c r="A17" s="77">
        <v>46045</v>
      </c>
      <c r="B17" s="156" t="s">
        <v>337</v>
      </c>
      <c r="C17" s="82" t="e">
        <f>IF(L17&gt;0,L17-SUM(K4:K17),NA())</f>
        <v>#N/A</v>
      </c>
      <c r="D17" s="30" t="e">
        <f t="shared" si="7"/>
        <v>#N/A</v>
      </c>
      <c r="E17" s="31" t="e">
        <f t="shared" si="2"/>
        <v>#N/A</v>
      </c>
      <c r="F17" s="30" t="e">
        <f t="shared" si="3"/>
        <v>#N/A</v>
      </c>
      <c r="G17" s="31" t="e">
        <f t="shared" si="8"/>
        <v>#N/A</v>
      </c>
      <c r="H17" s="30" t="e">
        <f t="shared" si="0"/>
        <v>#N/A</v>
      </c>
      <c r="I17" s="31" t="e">
        <f t="shared" si="5"/>
        <v>#N/A</v>
      </c>
      <c r="J17" s="72"/>
      <c r="K17" s="79">
        <f>IFERROR(VLOOKUP(A17,入力シート!$A$14:$B$1048576,2,0),0)</f>
        <v>0</v>
      </c>
      <c r="L17" s="80" t="e">
        <f t="shared" si="1"/>
        <v>#N/A</v>
      </c>
      <c r="M17" s="34"/>
      <c r="N17" s="34"/>
      <c r="O17" s="34"/>
      <c r="P17" s="35"/>
      <c r="Q17" s="185">
        <f>米国株!E23</f>
        <v>0</v>
      </c>
    </row>
    <row r="18" spans="1:17" ht="15" customHeight="1">
      <c r="A18" s="77">
        <v>46048</v>
      </c>
      <c r="B18" s="156" t="s">
        <v>802</v>
      </c>
      <c r="C18" s="82" t="e">
        <f>IF(L18&gt;0,L18-SUM(K4:K18),NA())</f>
        <v>#N/A</v>
      </c>
      <c r="D18" s="30" t="e">
        <f t="shared" si="7"/>
        <v>#N/A</v>
      </c>
      <c r="E18" s="31" t="e">
        <f>D18/C17</f>
        <v>#N/A</v>
      </c>
      <c r="F18" s="30" t="e">
        <f t="shared" si="3"/>
        <v>#N/A</v>
      </c>
      <c r="G18" s="31" t="e">
        <f t="shared" si="8"/>
        <v>#N/A</v>
      </c>
      <c r="H18" s="30" t="e">
        <f t="shared" si="0"/>
        <v>#N/A</v>
      </c>
      <c r="I18" s="31" t="e">
        <f t="shared" si="5"/>
        <v>#N/A</v>
      </c>
      <c r="J18" s="72"/>
      <c r="K18" s="79">
        <f>IFERROR(VLOOKUP(A18,入力シート!$A$14:$B$1048576,2,0),0)</f>
        <v>0</v>
      </c>
      <c r="L18" s="80" t="e">
        <f t="shared" si="1"/>
        <v>#N/A</v>
      </c>
      <c r="M18" s="34"/>
      <c r="N18" s="34"/>
      <c r="O18" s="34"/>
      <c r="P18" s="35"/>
      <c r="Q18" s="185">
        <f>米国株!E24</f>
        <v>0</v>
      </c>
    </row>
    <row r="19" spans="1:17" ht="15" customHeight="1">
      <c r="A19" s="77">
        <v>46049</v>
      </c>
      <c r="B19" s="156" t="s">
        <v>338</v>
      </c>
      <c r="C19" s="82" t="e">
        <f>IF(L19&gt;0,L19-SUM(K4:K19),NA())</f>
        <v>#N/A</v>
      </c>
      <c r="D19" s="30" t="e">
        <f t="shared" si="7"/>
        <v>#N/A</v>
      </c>
      <c r="E19" s="31" t="e">
        <f t="shared" si="2"/>
        <v>#N/A</v>
      </c>
      <c r="F19" s="30" t="e">
        <f t="shared" si="3"/>
        <v>#N/A</v>
      </c>
      <c r="G19" s="31" t="e">
        <f t="shared" si="8"/>
        <v>#N/A</v>
      </c>
      <c r="H19" s="30" t="e">
        <f t="shared" si="0"/>
        <v>#N/A</v>
      </c>
      <c r="I19" s="31" t="e">
        <f t="shared" si="5"/>
        <v>#N/A</v>
      </c>
      <c r="J19" s="72"/>
      <c r="K19" s="79">
        <f>IFERROR(VLOOKUP(A19,入力シート!$A$14:$B$1048576,2,0),0)</f>
        <v>0</v>
      </c>
      <c r="L19" s="80" t="e">
        <f t="shared" si="1"/>
        <v>#N/A</v>
      </c>
      <c r="M19" s="34"/>
      <c r="N19" s="34"/>
      <c r="O19" s="34"/>
      <c r="P19" s="35"/>
      <c r="Q19" s="185">
        <f>米国株!E25</f>
        <v>0</v>
      </c>
    </row>
    <row r="20" spans="1:17" ht="15" customHeight="1">
      <c r="A20" s="77">
        <v>46050</v>
      </c>
      <c r="B20" s="156" t="s">
        <v>339</v>
      </c>
      <c r="C20" s="82" t="e">
        <f>IF(L20&gt;0,L20-SUM(K4:K20),NA())</f>
        <v>#N/A</v>
      </c>
      <c r="D20" s="30" t="e">
        <f t="shared" si="7"/>
        <v>#N/A</v>
      </c>
      <c r="E20" s="31" t="e">
        <f t="shared" si="2"/>
        <v>#N/A</v>
      </c>
      <c r="F20" s="30" t="e">
        <f t="shared" si="3"/>
        <v>#N/A</v>
      </c>
      <c r="G20" s="31" t="e">
        <f t="shared" si="8"/>
        <v>#N/A</v>
      </c>
      <c r="H20" s="30" t="e">
        <f t="shared" si="0"/>
        <v>#N/A</v>
      </c>
      <c r="I20" s="31" t="e">
        <f t="shared" si="5"/>
        <v>#N/A</v>
      </c>
      <c r="J20" s="72"/>
      <c r="K20" s="79">
        <f>IFERROR(VLOOKUP(A20,入力シート!$A$14:$B$1048576,2,0),0)</f>
        <v>0</v>
      </c>
      <c r="L20" s="80" t="e">
        <f t="shared" si="1"/>
        <v>#N/A</v>
      </c>
      <c r="M20" s="34"/>
      <c r="N20" s="34"/>
      <c r="O20" s="34"/>
      <c r="P20" s="35"/>
      <c r="Q20" s="185">
        <f>米国株!E26</f>
        <v>0</v>
      </c>
    </row>
    <row r="21" spans="1:17" ht="15" customHeight="1">
      <c r="A21" s="77">
        <v>46051</v>
      </c>
      <c r="B21" s="156" t="s">
        <v>340</v>
      </c>
      <c r="C21" s="82" t="e">
        <f>IF(L21&gt;0,L21-SUM(K4:K21),NA())</f>
        <v>#N/A</v>
      </c>
      <c r="D21" s="30" t="e">
        <f t="shared" si="7"/>
        <v>#N/A</v>
      </c>
      <c r="E21" s="31" t="e">
        <f t="shared" si="2"/>
        <v>#N/A</v>
      </c>
      <c r="F21" s="30" t="e">
        <f t="shared" si="3"/>
        <v>#N/A</v>
      </c>
      <c r="G21" s="31" t="e">
        <f t="shared" si="8"/>
        <v>#N/A</v>
      </c>
      <c r="H21" s="30" t="e">
        <f t="shared" si="0"/>
        <v>#N/A</v>
      </c>
      <c r="I21" s="31" t="e">
        <f t="shared" si="5"/>
        <v>#N/A</v>
      </c>
      <c r="J21" s="72"/>
      <c r="K21" s="79">
        <f>IFERROR(VLOOKUP(A21,入力シート!$A$14:$B$1048576,2,0),0)</f>
        <v>0</v>
      </c>
      <c r="L21" s="80" t="e">
        <f t="shared" si="1"/>
        <v>#N/A</v>
      </c>
      <c r="M21" s="34"/>
      <c r="N21" s="34"/>
      <c r="O21" s="34"/>
      <c r="P21" s="35"/>
      <c r="Q21" s="185">
        <f>米国株!E27</f>
        <v>0</v>
      </c>
    </row>
    <row r="22" spans="1:17" ht="15" customHeight="1">
      <c r="A22" s="77">
        <v>46052</v>
      </c>
      <c r="B22" s="156" t="s">
        <v>341</v>
      </c>
      <c r="C22" s="82" t="e">
        <f>IF(L22&gt;0,L22-SUM(K4:K22),NA())</f>
        <v>#N/A</v>
      </c>
      <c r="D22" s="30" t="e">
        <f t="shared" si="7"/>
        <v>#N/A</v>
      </c>
      <c r="E22" s="31" t="e">
        <f t="shared" si="2"/>
        <v>#N/A</v>
      </c>
      <c r="F22" s="30" t="e">
        <f t="shared" si="3"/>
        <v>#N/A</v>
      </c>
      <c r="G22" s="31" t="e">
        <f t="shared" si="8"/>
        <v>#N/A</v>
      </c>
      <c r="H22" s="30" t="e">
        <f t="shared" si="0"/>
        <v>#N/A</v>
      </c>
      <c r="I22" s="31" t="e">
        <f t="shared" si="5"/>
        <v>#N/A</v>
      </c>
      <c r="J22" s="72"/>
      <c r="K22" s="83">
        <f>IFERROR(VLOOKUP(A22,入力シート!$A$14:$B$1048576,2,0),0)</f>
        <v>0</v>
      </c>
      <c r="L22" s="84" t="e">
        <f t="shared" si="1"/>
        <v>#N/A</v>
      </c>
      <c r="M22" s="36"/>
      <c r="N22" s="36"/>
      <c r="O22" s="36"/>
      <c r="P22" s="37"/>
      <c r="Q22" s="186">
        <f>米国株!E28</f>
        <v>0</v>
      </c>
    </row>
    <row r="23" spans="1:17" ht="15" hidden="1" customHeight="1">
      <c r="A23" s="77">
        <v>46032</v>
      </c>
      <c r="B23" s="81"/>
      <c r="C23" s="146" t="e">
        <f>C8</f>
        <v>#N/A</v>
      </c>
      <c r="D23" s="146" t="e">
        <f t="shared" ref="D23:I23" si="9">D8</f>
        <v>#N/A</v>
      </c>
      <c r="E23" s="268" t="e">
        <f t="shared" si="9"/>
        <v>#N/A</v>
      </c>
      <c r="F23" s="146" t="e">
        <f t="shared" si="9"/>
        <v>#N/A</v>
      </c>
      <c r="G23" s="268" t="e">
        <f t="shared" si="9"/>
        <v>#N/A</v>
      </c>
      <c r="H23" s="146" t="e">
        <f t="shared" si="9"/>
        <v>#N/A</v>
      </c>
      <c r="I23" s="268" t="e">
        <f t="shared" si="9"/>
        <v>#N/A</v>
      </c>
      <c r="J23" s="72"/>
      <c r="K23" s="79"/>
      <c r="L23" s="146" t="e">
        <f>L8</f>
        <v>#N/A</v>
      </c>
      <c r="M23" s="34"/>
      <c r="N23" s="34"/>
      <c r="O23" s="34"/>
      <c r="P23" s="35"/>
      <c r="Q23" s="187"/>
    </row>
    <row r="24" spans="1:17" ht="15" hidden="1" customHeight="1">
      <c r="A24" s="77">
        <v>46033</v>
      </c>
      <c r="B24" s="81"/>
      <c r="C24" s="146" t="e">
        <f>C23</f>
        <v>#N/A</v>
      </c>
      <c r="D24" s="146" t="e">
        <f t="shared" ref="D24:I25" si="10">D23</f>
        <v>#N/A</v>
      </c>
      <c r="E24" s="268" t="e">
        <f t="shared" si="10"/>
        <v>#N/A</v>
      </c>
      <c r="F24" s="146" t="e">
        <f t="shared" si="10"/>
        <v>#N/A</v>
      </c>
      <c r="G24" s="268" t="e">
        <f t="shared" si="10"/>
        <v>#N/A</v>
      </c>
      <c r="H24" s="146" t="e">
        <f t="shared" si="10"/>
        <v>#N/A</v>
      </c>
      <c r="I24" s="268" t="e">
        <f t="shared" si="10"/>
        <v>#N/A</v>
      </c>
      <c r="J24" s="72"/>
      <c r="K24" s="79"/>
      <c r="L24" s="146" t="e">
        <f>L23</f>
        <v>#N/A</v>
      </c>
      <c r="M24" s="34"/>
      <c r="N24" s="34"/>
      <c r="O24" s="34"/>
      <c r="P24" s="35"/>
      <c r="Q24" s="187"/>
    </row>
    <row r="25" spans="1:17" ht="15" hidden="1" customHeight="1">
      <c r="A25" s="77">
        <v>46034</v>
      </c>
      <c r="B25" s="81"/>
      <c r="C25" s="146" t="e">
        <f>C24</f>
        <v>#N/A</v>
      </c>
      <c r="D25" s="146" t="e">
        <f t="shared" si="10"/>
        <v>#N/A</v>
      </c>
      <c r="E25" s="268" t="e">
        <f t="shared" si="10"/>
        <v>#N/A</v>
      </c>
      <c r="F25" s="146" t="e">
        <f t="shared" si="10"/>
        <v>#N/A</v>
      </c>
      <c r="G25" s="268" t="e">
        <f t="shared" si="10"/>
        <v>#N/A</v>
      </c>
      <c r="H25" s="146" t="e">
        <f t="shared" si="10"/>
        <v>#N/A</v>
      </c>
      <c r="I25" s="268" t="e">
        <f t="shared" si="10"/>
        <v>#N/A</v>
      </c>
      <c r="J25" s="72"/>
      <c r="K25" s="79"/>
      <c r="L25" s="146" t="e">
        <f>L24</f>
        <v>#N/A</v>
      </c>
      <c r="M25" s="34"/>
      <c r="N25" s="34"/>
      <c r="O25" s="34"/>
      <c r="P25" s="35"/>
      <c r="Q25" s="187"/>
    </row>
    <row r="26" spans="1:17" ht="15" hidden="1" customHeight="1">
      <c r="A26" s="77">
        <v>46039</v>
      </c>
      <c r="B26" s="81"/>
      <c r="C26" s="146" t="e">
        <f>C12</f>
        <v>#N/A</v>
      </c>
      <c r="D26" s="146" t="e">
        <f t="shared" ref="D26:I26" si="11">D12</f>
        <v>#N/A</v>
      </c>
      <c r="E26" s="268" t="e">
        <f t="shared" si="11"/>
        <v>#N/A</v>
      </c>
      <c r="F26" s="146" t="e">
        <f t="shared" si="11"/>
        <v>#N/A</v>
      </c>
      <c r="G26" s="268" t="e">
        <f t="shared" si="11"/>
        <v>#N/A</v>
      </c>
      <c r="H26" s="146" t="e">
        <f t="shared" si="11"/>
        <v>#N/A</v>
      </c>
      <c r="I26" s="268" t="e">
        <f t="shared" si="11"/>
        <v>#N/A</v>
      </c>
      <c r="J26" s="72"/>
      <c r="K26" s="79"/>
      <c r="L26" s="146" t="e">
        <f>L12</f>
        <v>#N/A</v>
      </c>
      <c r="M26" s="34"/>
      <c r="N26" s="34"/>
      <c r="O26" s="34"/>
      <c r="P26" s="35"/>
      <c r="Q26" s="187"/>
    </row>
    <row r="27" spans="1:17" ht="15" hidden="1" customHeight="1">
      <c r="A27" s="77">
        <v>46040</v>
      </c>
      <c r="B27" s="81"/>
      <c r="C27" s="146" t="e">
        <f>C26</f>
        <v>#N/A</v>
      </c>
      <c r="D27" s="146" t="e">
        <f t="shared" ref="D27:I27" si="12">D26</f>
        <v>#N/A</v>
      </c>
      <c r="E27" s="268" t="e">
        <f t="shared" si="12"/>
        <v>#N/A</v>
      </c>
      <c r="F27" s="146" t="e">
        <f t="shared" si="12"/>
        <v>#N/A</v>
      </c>
      <c r="G27" s="268" t="e">
        <f t="shared" si="12"/>
        <v>#N/A</v>
      </c>
      <c r="H27" s="146" t="e">
        <f t="shared" si="12"/>
        <v>#N/A</v>
      </c>
      <c r="I27" s="268" t="e">
        <f t="shared" si="12"/>
        <v>#N/A</v>
      </c>
      <c r="J27" s="72"/>
      <c r="K27" s="79"/>
      <c r="L27" s="146" t="e">
        <f>L26</f>
        <v>#N/A</v>
      </c>
      <c r="M27" s="34"/>
      <c r="N27" s="34"/>
      <c r="O27" s="34"/>
      <c r="P27" s="35"/>
      <c r="Q27" s="187"/>
    </row>
    <row r="28" spans="1:17" ht="15" hidden="1" customHeight="1">
      <c r="A28" s="77">
        <v>46046</v>
      </c>
      <c r="B28" s="81"/>
      <c r="C28" s="146" t="e">
        <f>C17</f>
        <v>#N/A</v>
      </c>
      <c r="D28" s="146" t="e">
        <f t="shared" ref="D28:I28" si="13">D17</f>
        <v>#N/A</v>
      </c>
      <c r="E28" s="268" t="e">
        <f t="shared" si="13"/>
        <v>#N/A</v>
      </c>
      <c r="F28" s="146" t="e">
        <f t="shared" si="13"/>
        <v>#N/A</v>
      </c>
      <c r="G28" s="268" t="e">
        <f t="shared" si="13"/>
        <v>#N/A</v>
      </c>
      <c r="H28" s="146" t="e">
        <f t="shared" si="13"/>
        <v>#N/A</v>
      </c>
      <c r="I28" s="268" t="e">
        <f t="shared" si="13"/>
        <v>#N/A</v>
      </c>
      <c r="J28" s="72"/>
      <c r="K28" s="79"/>
      <c r="L28" s="146" t="e">
        <f>L17</f>
        <v>#N/A</v>
      </c>
      <c r="M28" s="34"/>
      <c r="N28" s="34"/>
      <c r="O28" s="34"/>
      <c r="P28" s="35"/>
      <c r="Q28" s="187"/>
    </row>
    <row r="29" spans="1:17" ht="15" hidden="1" customHeight="1">
      <c r="A29" s="77">
        <v>46047</v>
      </c>
      <c r="B29" s="81"/>
      <c r="C29" s="146" t="e">
        <f>C28</f>
        <v>#N/A</v>
      </c>
      <c r="D29" s="146" t="e">
        <f t="shared" ref="D29:I29" si="14">D28</f>
        <v>#N/A</v>
      </c>
      <c r="E29" s="268" t="e">
        <f t="shared" si="14"/>
        <v>#N/A</v>
      </c>
      <c r="F29" s="146" t="e">
        <f t="shared" si="14"/>
        <v>#N/A</v>
      </c>
      <c r="G29" s="268" t="e">
        <f t="shared" si="14"/>
        <v>#N/A</v>
      </c>
      <c r="H29" s="146" t="e">
        <f t="shared" si="14"/>
        <v>#N/A</v>
      </c>
      <c r="I29" s="268" t="e">
        <f t="shared" si="14"/>
        <v>#N/A</v>
      </c>
      <c r="J29" s="72"/>
      <c r="K29" s="79"/>
      <c r="L29" s="146" t="e">
        <f>L28</f>
        <v>#N/A</v>
      </c>
      <c r="M29" s="34"/>
      <c r="N29" s="34"/>
      <c r="O29" s="34"/>
      <c r="P29" s="35"/>
      <c r="Q29" s="187"/>
    </row>
    <row r="30" spans="1:17" hidden="1">
      <c r="A30" s="77">
        <v>46053</v>
      </c>
      <c r="B30" s="81"/>
      <c r="C30" s="146" t="e">
        <f>C22</f>
        <v>#N/A</v>
      </c>
      <c r="D30" s="146" t="e">
        <f t="shared" ref="D30:I30" si="15">D22</f>
        <v>#N/A</v>
      </c>
      <c r="E30" s="146" t="e">
        <f t="shared" si="15"/>
        <v>#N/A</v>
      </c>
      <c r="F30" s="146" t="e">
        <f t="shared" si="15"/>
        <v>#N/A</v>
      </c>
      <c r="G30" s="146" t="e">
        <f t="shared" si="15"/>
        <v>#N/A</v>
      </c>
      <c r="H30" s="146" t="e">
        <f t="shared" si="15"/>
        <v>#N/A</v>
      </c>
      <c r="I30" s="146" t="e">
        <f t="shared" si="15"/>
        <v>#N/A</v>
      </c>
      <c r="J30" s="72"/>
      <c r="K30" s="79"/>
      <c r="L30" s="146" t="e">
        <f>L22</f>
        <v>#N/A</v>
      </c>
      <c r="M30" s="34"/>
      <c r="N30" s="34"/>
      <c r="O30" s="34"/>
      <c r="P30" s="35"/>
      <c r="Q30" s="187"/>
    </row>
    <row r="31" spans="1:17" ht="14.1" thickBot="1">
      <c r="A31" s="77"/>
      <c r="B31" s="85"/>
      <c r="C31" s="80"/>
      <c r="D31" s="17"/>
      <c r="E31" s="23"/>
      <c r="F31" s="17"/>
      <c r="G31" s="23"/>
      <c r="H31" s="17"/>
      <c r="I31" s="23"/>
      <c r="J31" s="72"/>
      <c r="K31" s="80"/>
      <c r="L31" s="80"/>
      <c r="M31" s="86"/>
      <c r="N31" s="86"/>
      <c r="O31" s="86"/>
      <c r="P31" s="86"/>
      <c r="Q31" s="86"/>
    </row>
    <row r="32" spans="1:17" ht="16.8" thickBot="1">
      <c r="A32" s="87"/>
      <c r="B32" s="88"/>
      <c r="C32" s="89"/>
      <c r="D32" s="1"/>
      <c r="E32" s="2"/>
      <c r="F32" s="1"/>
      <c r="G32" s="1"/>
      <c r="H32" s="17"/>
      <c r="L32" s="302" t="s">
        <v>721</v>
      </c>
      <c r="M32" s="303"/>
      <c r="N32" s="300">
        <f>K33</f>
        <v>0</v>
      </c>
      <c r="O32" s="301"/>
      <c r="P32" s="38"/>
      <c r="Q32" s="38"/>
    </row>
    <row r="33" spans="1:24">
      <c r="A33" s="87"/>
      <c r="B33" s="88"/>
      <c r="C33" s="89"/>
      <c r="D33" s="1"/>
      <c r="E33" s="2"/>
      <c r="F33" s="1"/>
      <c r="G33" s="190"/>
      <c r="H33" s="88"/>
      <c r="K33" s="143">
        <f>SUM(K4:K32)</f>
        <v>0</v>
      </c>
      <c r="L33" s="38"/>
      <c r="M33" s="38"/>
      <c r="N33" s="38"/>
      <c r="O33" s="38"/>
      <c r="P33" s="38"/>
      <c r="Q33" s="38"/>
    </row>
    <row r="34" spans="1:24">
      <c r="A34" s="87"/>
      <c r="B34" s="88"/>
      <c r="C34" s="102" t="s">
        <v>125</v>
      </c>
      <c r="D34" s="103"/>
      <c r="E34" s="104"/>
      <c r="F34" s="103"/>
      <c r="G34" s="191">
        <f ca="1">TODAY()</f>
        <v>46026</v>
      </c>
      <c r="H34" s="105"/>
      <c r="I34" s="106"/>
      <c r="J34" s="106"/>
      <c r="L34" s="102" t="s">
        <v>123</v>
      </c>
      <c r="M34" s="38"/>
      <c r="N34" s="38"/>
      <c r="O34" s="38"/>
      <c r="P34" s="38"/>
      <c r="Q34" s="38"/>
    </row>
    <row r="35" spans="1:24" ht="17.399999999999999">
      <c r="A35" s="87"/>
      <c r="C35" s="38"/>
      <c r="D35" s="40" t="s">
        <v>1</v>
      </c>
      <c r="E35" s="293">
        <f ca="1">IF(G34&gt;DATE(2026,1,31),DATE(2026,1,31),TODAY())</f>
        <v>46026</v>
      </c>
      <c r="F35" s="293"/>
      <c r="G35" s="293"/>
      <c r="L35" s="38"/>
      <c r="M35" s="38"/>
      <c r="N35" s="38"/>
      <c r="O35" s="38"/>
      <c r="P35" s="38"/>
      <c r="Q35" s="38"/>
    </row>
    <row r="36" spans="1:24" ht="14.1" thickBot="1">
      <c r="B36" s="53"/>
      <c r="C36" s="175"/>
      <c r="K36" s="53"/>
      <c r="L36" s="90"/>
    </row>
    <row r="37" spans="1:24" ht="14.25" customHeight="1">
      <c r="B37" s="53"/>
      <c r="C37" s="296" t="s">
        <v>722</v>
      </c>
      <c r="D37" s="297"/>
      <c r="E37" s="297"/>
      <c r="F37" s="297"/>
      <c r="G37" s="158"/>
      <c r="H37" s="159"/>
      <c r="I37" s="160"/>
      <c r="J37" s="41"/>
      <c r="K37" s="53"/>
      <c r="L37" s="39"/>
      <c r="M37" s="39"/>
      <c r="N37" s="59"/>
      <c r="O37" s="39"/>
      <c r="P37" s="39"/>
      <c r="Q37" s="39"/>
      <c r="R37" s="182"/>
      <c r="S37" s="41"/>
    </row>
    <row r="38" spans="1:24" ht="14.25" customHeight="1">
      <c r="B38" s="53"/>
      <c r="C38" s="298"/>
      <c r="D38" s="299"/>
      <c r="E38" s="299"/>
      <c r="F38" s="299"/>
      <c r="G38" s="162"/>
      <c r="H38" s="163"/>
      <c r="I38" s="164"/>
      <c r="J38" s="41"/>
      <c r="K38" s="53"/>
      <c r="L38" s="39"/>
      <c r="M38" s="39"/>
      <c r="N38" s="59"/>
      <c r="O38" s="39"/>
      <c r="P38" s="39"/>
      <c r="Q38" s="39"/>
      <c r="R38" s="182"/>
      <c r="S38" s="41"/>
      <c r="T38" s="88"/>
      <c r="U38" s="88"/>
      <c r="V38" s="88"/>
      <c r="W38" s="88"/>
      <c r="X38" s="88"/>
    </row>
    <row r="39" spans="1:24">
      <c r="C39" s="165"/>
      <c r="D39" s="162"/>
      <c r="E39" s="161"/>
      <c r="F39" s="162"/>
      <c r="G39" s="162"/>
      <c r="H39" s="163"/>
      <c r="I39" s="164"/>
      <c r="J39" s="41"/>
      <c r="L39" s="39"/>
      <c r="M39" s="39"/>
      <c r="N39" s="59"/>
      <c r="O39" s="39"/>
      <c r="P39" s="39"/>
      <c r="Q39" s="39"/>
      <c r="R39" s="182"/>
      <c r="S39" s="41"/>
    </row>
    <row r="40" spans="1:24">
      <c r="C40" s="165"/>
      <c r="D40" s="162"/>
      <c r="E40" s="161"/>
      <c r="F40" s="162"/>
      <c r="G40" s="162"/>
      <c r="H40" s="163"/>
      <c r="I40" s="164"/>
      <c r="J40" s="41"/>
      <c r="L40" s="39"/>
      <c r="M40" s="39"/>
      <c r="N40" s="59"/>
      <c r="O40" s="39"/>
      <c r="P40" s="39"/>
      <c r="Q40" s="39"/>
      <c r="R40" s="182"/>
      <c r="S40" s="41"/>
    </row>
    <row r="41" spans="1:24">
      <c r="C41" s="165"/>
      <c r="D41" s="162"/>
      <c r="E41" s="161"/>
      <c r="F41" s="162"/>
      <c r="G41" s="162"/>
      <c r="H41" s="163"/>
      <c r="I41" s="164"/>
      <c r="J41" s="41"/>
      <c r="L41" s="39"/>
      <c r="M41" s="39"/>
      <c r="N41" s="59"/>
      <c r="O41" s="39"/>
      <c r="P41" s="39"/>
      <c r="Q41" s="39"/>
      <c r="R41" s="182"/>
      <c r="S41" s="41"/>
    </row>
    <row r="42" spans="1:24">
      <c r="C42" s="165"/>
      <c r="D42" s="162"/>
      <c r="E42" s="161"/>
      <c r="F42" s="162"/>
      <c r="G42" s="162"/>
      <c r="H42" s="163"/>
      <c r="I42" s="164"/>
      <c r="J42" s="41"/>
      <c r="L42" s="39"/>
      <c r="M42" s="39"/>
      <c r="N42" s="59"/>
      <c r="O42" s="39"/>
      <c r="P42" s="39"/>
      <c r="Q42" s="39"/>
      <c r="R42" s="182"/>
      <c r="S42" s="41"/>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1:21">
      <c r="C49" s="165"/>
      <c r="D49" s="162"/>
      <c r="E49" s="161"/>
      <c r="F49" s="162"/>
      <c r="G49" s="162"/>
      <c r="H49" s="163"/>
      <c r="I49" s="164"/>
      <c r="J49" s="41"/>
      <c r="L49" s="39"/>
      <c r="M49" s="39"/>
      <c r="N49" s="59"/>
      <c r="O49" s="39"/>
      <c r="P49" s="39"/>
      <c r="Q49" s="39"/>
      <c r="R49" s="182"/>
      <c r="S49" s="41"/>
    </row>
    <row r="50" spans="1:21">
      <c r="C50" s="165"/>
      <c r="D50" s="162"/>
      <c r="E50" s="161"/>
      <c r="F50" s="162"/>
      <c r="G50" s="162"/>
      <c r="H50" s="163"/>
      <c r="I50" s="164"/>
      <c r="J50" s="41"/>
      <c r="L50" s="39"/>
      <c r="M50" s="39"/>
      <c r="N50" s="59"/>
      <c r="O50" s="39"/>
      <c r="P50" s="39"/>
      <c r="Q50" s="39"/>
      <c r="R50" s="182"/>
      <c r="S50" s="41"/>
    </row>
    <row r="51" spans="1:21">
      <c r="C51" s="165"/>
      <c r="D51" s="162"/>
      <c r="E51" s="161"/>
      <c r="F51" s="162"/>
      <c r="G51" s="162"/>
      <c r="H51" s="163"/>
      <c r="I51" s="164"/>
      <c r="J51" s="41"/>
      <c r="L51" s="39"/>
      <c r="M51" s="39"/>
      <c r="N51" s="59"/>
      <c r="O51" s="39"/>
      <c r="P51" s="39"/>
      <c r="Q51" s="39"/>
      <c r="R51" s="182"/>
      <c r="S51" s="41"/>
    </row>
    <row r="52" spans="1:21">
      <c r="C52" s="165"/>
      <c r="D52" s="162"/>
      <c r="E52" s="161"/>
      <c r="F52" s="162"/>
      <c r="G52" s="162"/>
      <c r="H52" s="163"/>
      <c r="I52" s="164"/>
      <c r="J52" s="41"/>
      <c r="L52" s="39"/>
      <c r="M52" s="39"/>
      <c r="N52" s="104"/>
      <c r="O52" s="103"/>
      <c r="P52" s="191">
        <f ca="1">TODAY()</f>
        <v>46026</v>
      </c>
      <c r="Q52" s="39"/>
      <c r="R52" s="182"/>
      <c r="S52" s="41"/>
    </row>
    <row r="53" spans="1:21" ht="17.399999999999999">
      <c r="C53" s="165"/>
      <c r="D53" s="162"/>
      <c r="E53" s="161"/>
      <c r="F53" s="162"/>
      <c r="G53" s="162"/>
      <c r="H53" s="163"/>
      <c r="I53" s="164"/>
      <c r="J53" s="41"/>
      <c r="L53" s="39"/>
      <c r="M53" s="40" t="s">
        <v>1</v>
      </c>
      <c r="N53" s="293">
        <f ca="1">IF(P52&gt;DATE(2026,1,31),DATE(2026,1,31),TODAY())</f>
        <v>46026</v>
      </c>
      <c r="O53" s="293"/>
      <c r="P53" s="293"/>
      <c r="Q53" s="41"/>
      <c r="R53" s="182"/>
      <c r="S53" s="41"/>
    </row>
    <row r="54" spans="1:21" ht="36.9" thickBot="1">
      <c r="C54" s="165"/>
      <c r="D54" s="289" t="s">
        <v>5</v>
      </c>
      <c r="E54" s="290"/>
      <c r="F54" s="304" t="e">
        <f ca="1">VLOOKUP($E$35,$A$4:$H$36,3,0)</f>
        <v>#N/A</v>
      </c>
      <c r="G54" s="305"/>
      <c r="H54" s="305"/>
      <c r="I54" s="306"/>
      <c r="J54" s="41"/>
      <c r="L54" s="39"/>
      <c r="M54" s="40" t="s">
        <v>5</v>
      </c>
      <c r="N54" s="307" t="e">
        <f ca="1">VLOOKUP($N$53,$A$4:$L$35,12,0)</f>
        <v>#N/A</v>
      </c>
      <c r="O54" s="308"/>
      <c r="P54" s="309"/>
      <c r="Q54" s="41"/>
      <c r="R54" s="182"/>
      <c r="S54" s="41"/>
    </row>
    <row r="55" spans="1:21" ht="17.399999999999999">
      <c r="A55" s="38" t="s">
        <v>68</v>
      </c>
      <c r="C55" s="166"/>
      <c r="D55" s="287" t="s">
        <v>147</v>
      </c>
      <c r="E55" s="288"/>
      <c r="F55" s="153"/>
      <c r="G55" s="294" t="e">
        <f ca="1">VLOOKUP($E$35,$A$4:$H$36,4,0)</f>
        <v>#N/A</v>
      </c>
      <c r="H55" s="294"/>
      <c r="I55" s="167" t="e">
        <f ca="1">VLOOKUP($E$35,$A$4:$H$36,5,0)</f>
        <v>#N/A</v>
      </c>
      <c r="J55" s="41"/>
      <c r="L55" s="39"/>
      <c r="M55" s="39"/>
      <c r="N55" s="39"/>
      <c r="O55" s="39"/>
      <c r="P55" s="39"/>
      <c r="Q55" s="39"/>
      <c r="R55" s="182"/>
      <c r="S55" s="41"/>
    </row>
    <row r="56" spans="1:21" ht="17.399999999999999">
      <c r="A56" s="38" t="s">
        <v>68</v>
      </c>
      <c r="C56" s="165"/>
      <c r="D56" s="289" t="s">
        <v>69</v>
      </c>
      <c r="E56" s="290"/>
      <c r="F56" s="151"/>
      <c r="G56" s="295" t="e">
        <f ca="1">VLOOKUP($E$35,$A$4:$H$36,6,0)</f>
        <v>#N/A</v>
      </c>
      <c r="H56" s="295"/>
      <c r="I56" s="168" t="e">
        <f ca="1">VLOOKUP($E$35,$A$4:$H$36,7,0)</f>
        <v>#N/A</v>
      </c>
      <c r="J56" s="41"/>
      <c r="L56" s="39"/>
      <c r="M56" s="39"/>
      <c r="N56" s="39"/>
      <c r="O56" s="39"/>
      <c r="P56" s="39"/>
      <c r="Q56" s="39"/>
      <c r="R56" s="182"/>
      <c r="S56" s="41"/>
    </row>
    <row r="57" spans="1:21" ht="17.399999999999999">
      <c r="A57" s="38" t="s">
        <v>68</v>
      </c>
      <c r="C57" s="165"/>
      <c r="D57" s="289" t="s">
        <v>70</v>
      </c>
      <c r="E57" s="290"/>
      <c r="F57" s="151"/>
      <c r="G57" s="295" t="e">
        <f ca="1">VLOOKUP($E$35,$A$4:$H$36,8,0)</f>
        <v>#N/A</v>
      </c>
      <c r="H57" s="295"/>
      <c r="I57" s="168" t="e">
        <f ca="1">VLOOKUP($E$35,$A$4:$I$36,9,0)</f>
        <v>#N/A</v>
      </c>
      <c r="J57" s="53"/>
      <c r="L57" s="39"/>
      <c r="M57" s="39"/>
      <c r="N57" s="39"/>
      <c r="O57" s="39"/>
      <c r="P57" s="39"/>
      <c r="Q57" s="39"/>
      <c r="R57" s="182"/>
      <c r="S57" s="51"/>
    </row>
    <row r="58" spans="1:21" ht="5.25" customHeight="1" thickBot="1">
      <c r="C58" s="169"/>
      <c r="D58" s="170"/>
      <c r="E58" s="171"/>
      <c r="F58" s="172"/>
      <c r="G58" s="172"/>
      <c r="H58" s="173"/>
      <c r="I58" s="174"/>
      <c r="J58" s="53"/>
      <c r="L58" s="39"/>
      <c r="M58" s="43"/>
      <c r="N58" s="44"/>
      <c r="O58" s="39"/>
      <c r="P58" s="39"/>
      <c r="Q58" s="39"/>
      <c r="R58" s="182"/>
      <c r="S58" s="51"/>
    </row>
    <row r="59" spans="1:21">
      <c r="D59" s="46"/>
      <c r="E59" s="47"/>
      <c r="H59" s="53"/>
      <c r="I59" s="53"/>
      <c r="J59" s="53"/>
      <c r="M59" s="46"/>
      <c r="N59" s="47"/>
      <c r="R59" s="183"/>
      <c r="S59" s="53"/>
      <c r="U59" s="54"/>
    </row>
    <row r="61" spans="1:21">
      <c r="L61" s="38"/>
      <c r="M61" s="38"/>
      <c r="N61" s="38"/>
      <c r="O61" s="38"/>
      <c r="P61" s="38"/>
      <c r="Q61" s="38"/>
    </row>
    <row r="62" spans="1:21">
      <c r="C62" s="55" t="s">
        <v>20</v>
      </c>
      <c r="L62" s="38"/>
      <c r="M62" s="38"/>
      <c r="N62" s="38"/>
      <c r="O62" s="38"/>
      <c r="P62" s="38"/>
      <c r="Q62" s="38"/>
    </row>
    <row r="63" spans="1:21">
      <c r="C63" s="56" t="s">
        <v>21</v>
      </c>
      <c r="L63" s="38"/>
      <c r="M63" s="38"/>
      <c r="N63" s="38"/>
      <c r="O63" s="38"/>
      <c r="P63" s="38"/>
      <c r="Q63" s="38"/>
    </row>
    <row r="64" spans="1:21">
      <c r="C64" s="57" t="s">
        <v>49</v>
      </c>
      <c r="L64" s="38"/>
      <c r="M64" s="38"/>
      <c r="N64" s="38"/>
      <c r="O64" s="38"/>
      <c r="P64" s="38"/>
      <c r="Q64" s="38"/>
    </row>
    <row r="65" spans="2:17">
      <c r="C65" s="57" t="s">
        <v>50</v>
      </c>
      <c r="L65" s="38"/>
      <c r="M65" s="38"/>
      <c r="N65" s="38"/>
      <c r="O65" s="38"/>
      <c r="P65" s="38"/>
      <c r="Q65" s="38"/>
    </row>
    <row r="66" spans="2:17">
      <c r="C66" s="57"/>
      <c r="E66" s="104"/>
      <c r="F66" s="103"/>
      <c r="G66" s="191">
        <f ca="1">TODAY()</f>
        <v>46026</v>
      </c>
      <c r="L66" s="38"/>
      <c r="M66" s="38"/>
      <c r="N66" s="38"/>
      <c r="O66" s="38"/>
      <c r="P66" s="38"/>
      <c r="Q66" s="38"/>
    </row>
    <row r="67" spans="2:17" ht="17.399999999999999">
      <c r="C67" s="39"/>
      <c r="D67" s="40" t="s">
        <v>1</v>
      </c>
      <c r="E67" s="293">
        <f ca="1">IF(G66&gt;DATE(2026,1,31),DATE(2026,1,31),TODAY())</f>
        <v>46026</v>
      </c>
      <c r="F67" s="293"/>
      <c r="G67" s="293"/>
      <c r="H67" s="41"/>
      <c r="I67" s="41"/>
      <c r="L67" s="38"/>
      <c r="M67" s="38"/>
      <c r="N67" s="38"/>
      <c r="O67" s="38"/>
      <c r="P67" s="38"/>
      <c r="Q67" s="38"/>
    </row>
    <row r="68" spans="2:17" ht="14.1" thickBot="1">
      <c r="B68" s="49"/>
      <c r="C68" s="157"/>
      <c r="L68" s="38"/>
      <c r="M68" s="38"/>
      <c r="N68" s="38"/>
      <c r="O68" s="38"/>
      <c r="P68" s="38"/>
      <c r="Q68" s="38"/>
    </row>
    <row r="69" spans="2:17" ht="14.25" customHeight="1">
      <c r="B69" s="49"/>
      <c r="C69" s="296" t="s">
        <v>722</v>
      </c>
      <c r="D69" s="297"/>
      <c r="E69" s="297"/>
      <c r="F69" s="297"/>
      <c r="G69" s="158"/>
      <c r="H69" s="159"/>
      <c r="I69" s="160"/>
      <c r="L69" s="38"/>
      <c r="M69" s="38"/>
      <c r="N69" s="38"/>
      <c r="O69" s="38"/>
      <c r="P69" s="38"/>
      <c r="Q69" s="38"/>
    </row>
    <row r="70" spans="2:17" ht="14.25" customHeight="1">
      <c r="B70" s="49"/>
      <c r="C70" s="298"/>
      <c r="D70" s="299"/>
      <c r="E70" s="299"/>
      <c r="F70" s="299"/>
      <c r="G70" s="162"/>
      <c r="H70" s="163"/>
      <c r="I70" s="164"/>
      <c r="L70" s="38"/>
      <c r="M70" s="38"/>
      <c r="N70" s="38"/>
      <c r="O70" s="38"/>
      <c r="P70" s="38"/>
      <c r="Q70" s="38"/>
    </row>
    <row r="71" spans="2:17">
      <c r="C71" s="165"/>
      <c r="D71" s="162"/>
      <c r="E71" s="161"/>
      <c r="F71" s="162"/>
      <c r="G71" s="162"/>
      <c r="H71" s="163"/>
      <c r="I71" s="164"/>
      <c r="L71" s="38"/>
      <c r="M71" s="38"/>
      <c r="N71" s="38"/>
      <c r="O71" s="38"/>
      <c r="P71" s="38"/>
      <c r="Q71" s="38"/>
    </row>
    <row r="72" spans="2:17">
      <c r="C72" s="165"/>
      <c r="D72" s="162"/>
      <c r="E72" s="161"/>
      <c r="F72" s="162"/>
      <c r="G72" s="162"/>
      <c r="H72" s="163"/>
      <c r="I72" s="164"/>
      <c r="L72" s="38"/>
      <c r="M72" s="38"/>
      <c r="N72" s="38"/>
      <c r="O72" s="38"/>
      <c r="P72" s="38"/>
      <c r="Q72" s="38"/>
    </row>
    <row r="73" spans="2:17">
      <c r="C73" s="165"/>
      <c r="D73" s="162"/>
      <c r="E73" s="161"/>
      <c r="F73" s="162"/>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1:17">
      <c r="C81" s="165"/>
      <c r="D81" s="162"/>
      <c r="E81" s="161"/>
      <c r="F81" s="162"/>
      <c r="G81" s="162"/>
      <c r="H81" s="163"/>
      <c r="I81" s="164"/>
      <c r="L81" s="38"/>
      <c r="M81" s="38"/>
      <c r="N81" s="38"/>
      <c r="O81" s="38"/>
      <c r="P81" s="38"/>
      <c r="Q81" s="38"/>
    </row>
    <row r="82" spans="1:17">
      <c r="C82" s="165"/>
      <c r="D82" s="162"/>
      <c r="E82" s="161"/>
      <c r="F82" s="162"/>
      <c r="G82" s="162"/>
      <c r="H82" s="163"/>
      <c r="I82" s="164"/>
      <c r="L82" s="38"/>
      <c r="M82" s="38"/>
      <c r="N82" s="38"/>
      <c r="O82" s="38"/>
      <c r="P82" s="38"/>
      <c r="Q82" s="38"/>
    </row>
    <row r="83" spans="1:17">
      <c r="C83" s="165"/>
      <c r="D83" s="162"/>
      <c r="E83" s="161"/>
      <c r="F83" s="162"/>
      <c r="G83" s="162"/>
      <c r="H83" s="163"/>
      <c r="I83" s="164"/>
      <c r="L83" s="38"/>
      <c r="M83" s="38"/>
      <c r="N83" s="38"/>
      <c r="O83" s="38"/>
      <c r="P83" s="38"/>
      <c r="Q83" s="38"/>
    </row>
    <row r="84" spans="1:17" ht="14.1" thickBot="1">
      <c r="C84" s="165"/>
      <c r="D84" s="162"/>
      <c r="E84" s="161"/>
      <c r="F84" s="162"/>
      <c r="G84" s="162"/>
      <c r="H84" s="163"/>
      <c r="I84" s="164"/>
      <c r="L84" s="38"/>
      <c r="M84" s="38"/>
      <c r="N84" s="38"/>
      <c r="O84" s="38"/>
      <c r="P84" s="38"/>
      <c r="Q84" s="38"/>
    </row>
    <row r="85" spans="1:17" ht="17.399999999999999">
      <c r="C85" s="166"/>
      <c r="D85" s="287" t="s">
        <v>147</v>
      </c>
      <c r="E85" s="288"/>
      <c r="F85" s="153"/>
      <c r="G85" s="153"/>
      <c r="H85" s="154" t="e">
        <f ca="1">VLOOKUP($E$67,$A$4:$H$36,5,0)</f>
        <v>#N/A</v>
      </c>
      <c r="I85" s="167"/>
      <c r="L85" s="38"/>
      <c r="M85" s="38"/>
      <c r="N85" s="38"/>
      <c r="O85" s="38"/>
      <c r="P85" s="38"/>
      <c r="Q85" s="38"/>
    </row>
    <row r="86" spans="1:17" ht="17.399999999999999">
      <c r="A86" s="38" t="s">
        <v>68</v>
      </c>
      <c r="C86" s="165"/>
      <c r="D86" s="289" t="s">
        <v>69</v>
      </c>
      <c r="E86" s="290"/>
      <c r="F86" s="151"/>
      <c r="G86" s="151"/>
      <c r="H86" s="152" t="e">
        <f ca="1">VLOOKUP($E$67,$A$4:$H$36,7,0)</f>
        <v>#N/A</v>
      </c>
      <c r="I86" s="168"/>
      <c r="J86" s="41"/>
      <c r="L86" s="38"/>
      <c r="M86" s="38"/>
      <c r="N86" s="38"/>
      <c r="O86" s="38"/>
      <c r="P86" s="38"/>
      <c r="Q86" s="38"/>
    </row>
    <row r="87" spans="1:17" ht="17.399999999999999">
      <c r="A87" s="38" t="s">
        <v>68</v>
      </c>
      <c r="C87" s="165"/>
      <c r="D87" s="289" t="s">
        <v>70</v>
      </c>
      <c r="E87" s="290"/>
      <c r="F87" s="151"/>
      <c r="G87" s="151"/>
      <c r="H87" s="152" t="e">
        <f ca="1">VLOOKUP($E$67,$A$4:$I$36,9,0)</f>
        <v>#N/A</v>
      </c>
      <c r="I87" s="168"/>
      <c r="J87" s="49"/>
      <c r="L87" s="38"/>
      <c r="M87" s="38"/>
      <c r="N87" s="38"/>
      <c r="O87" s="38"/>
      <c r="P87" s="38"/>
      <c r="Q87" s="38"/>
    </row>
    <row r="88" spans="1:17" ht="5.25" customHeight="1" thickBot="1">
      <c r="C88" s="169"/>
      <c r="D88" s="170"/>
      <c r="E88" s="171"/>
      <c r="F88" s="172"/>
      <c r="G88" s="172"/>
      <c r="H88" s="173"/>
      <c r="I88" s="174"/>
      <c r="J88" s="49"/>
      <c r="L88" s="38"/>
      <c r="M88" s="38"/>
      <c r="N88" s="38"/>
      <c r="O88" s="38"/>
      <c r="P88" s="38"/>
      <c r="Q88" s="38"/>
    </row>
    <row r="89" spans="1:17">
      <c r="D89" s="46"/>
      <c r="E89" s="47"/>
      <c r="H89" s="49"/>
      <c r="I89" s="49"/>
      <c r="J89" s="49"/>
      <c r="L89" s="38"/>
      <c r="M89" s="38"/>
      <c r="N89" s="38"/>
      <c r="O89" s="38"/>
      <c r="P89" s="38"/>
      <c r="Q89" s="38"/>
    </row>
    <row r="90" spans="1:17">
      <c r="L90" s="38"/>
      <c r="M90" s="38"/>
      <c r="N90" s="38"/>
      <c r="O90" s="38"/>
      <c r="P90" s="38"/>
      <c r="Q90" s="38"/>
    </row>
    <row r="91" spans="1:17">
      <c r="L91" s="38"/>
      <c r="M91" s="38"/>
      <c r="N91" s="38"/>
      <c r="O91" s="38"/>
      <c r="P91" s="38"/>
      <c r="Q91" s="38"/>
    </row>
    <row r="92" spans="1:17">
      <c r="L92" s="38"/>
      <c r="M92" s="38"/>
      <c r="N92" s="38"/>
      <c r="O92" s="38"/>
      <c r="P92" s="38"/>
      <c r="Q92" s="38"/>
    </row>
    <row r="93" spans="1:17">
      <c r="L93" s="38"/>
      <c r="M93" s="38"/>
      <c r="N93" s="38"/>
      <c r="O93" s="38"/>
      <c r="P93" s="38"/>
      <c r="Q93" s="38"/>
    </row>
    <row r="94" spans="1:17">
      <c r="L94" s="38"/>
      <c r="M94" s="38"/>
      <c r="N94" s="38"/>
      <c r="O94" s="38"/>
      <c r="P94" s="38"/>
      <c r="Q94" s="38"/>
    </row>
    <row r="95" spans="1:17">
      <c r="L95" s="38"/>
      <c r="M95" s="38"/>
      <c r="N95" s="38"/>
      <c r="O95" s="38"/>
      <c r="P95" s="38"/>
      <c r="Q95" s="38"/>
    </row>
    <row r="96" spans="1: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sheetData>
  <sheetProtection algorithmName="SHA-512" hashValue="9xFEm1ramHcLTBCD5KZU2yrTpOn4FxVnjXxKUfEuoeZAwjgIVEGHv45Feli1XekTLhI/6sG2mEDx1Q33mrRjmQ==" saltValue="fctGFrwSxxsf9a1bYYTfig==" spinCount="100000" sheet="1" objects="1" scenarios="1"/>
  <mergeCells count="20">
    <mergeCell ref="N32:O32"/>
    <mergeCell ref="L32:M32"/>
    <mergeCell ref="F54:I54"/>
    <mergeCell ref="N53:P53"/>
    <mergeCell ref="N54:P54"/>
    <mergeCell ref="C37:F38"/>
    <mergeCell ref="D85:E85"/>
    <mergeCell ref="D86:E86"/>
    <mergeCell ref="D87:E87"/>
    <mergeCell ref="B1:C1"/>
    <mergeCell ref="E67:G67"/>
    <mergeCell ref="G55:H55"/>
    <mergeCell ref="E35:G35"/>
    <mergeCell ref="G56:H56"/>
    <mergeCell ref="G57:H57"/>
    <mergeCell ref="D54:E54"/>
    <mergeCell ref="D55:E55"/>
    <mergeCell ref="D56:E56"/>
    <mergeCell ref="D57:E57"/>
    <mergeCell ref="C69:F70"/>
  </mergeCells>
  <phoneticPr fontId="1"/>
  <conditionalFormatting sqref="C31:C34">
    <cfRule type="containsErrors" dxfId="1079" priority="174">
      <formula>ISERROR(C31)</formula>
    </cfRule>
  </conditionalFormatting>
  <conditionalFormatting sqref="C4:G21">
    <cfRule type="containsErrors" dxfId="1078" priority="407">
      <formula>ISERROR(C4)</formula>
    </cfRule>
  </conditionalFormatting>
  <conditionalFormatting sqref="C23:I29">
    <cfRule type="containsErrors" dxfId="1077" priority="84">
      <formula>ISERROR(C23)</formula>
    </cfRule>
    <cfRule type="containsErrors" dxfId="1076" priority="78">
      <formula>ISERROR(C23)</formula>
    </cfRule>
    <cfRule type="containsErrors" dxfId="1075" priority="71">
      <formula>ISERROR(C23)</formula>
    </cfRule>
    <cfRule type="containsErrors" dxfId="1074" priority="69">
      <formula>ISERROR(C23)</formula>
    </cfRule>
    <cfRule type="containsErrors" dxfId="1073" priority="91">
      <formula>ISERROR(C23)</formula>
    </cfRule>
  </conditionalFormatting>
  <conditionalFormatting sqref="C24:I24 C26:I26 C28:I28 L18:L21 L31 E31:F31 H31 F54">
    <cfRule type="containsErrors" dxfId="1072" priority="637">
      <formula>ISERROR(C18)</formula>
    </cfRule>
  </conditionalFormatting>
  <conditionalFormatting sqref="C24:I25">
    <cfRule type="containsErrors" dxfId="1071" priority="166">
      <formula>ISERROR(C24)</formula>
    </cfRule>
    <cfRule type="containsErrors" dxfId="1070" priority="168">
      <formula>ISERROR(C24)</formula>
    </cfRule>
  </conditionalFormatting>
  <conditionalFormatting sqref="C25:I25">
    <cfRule type="containsErrors" dxfId="1069" priority="157">
      <formula>ISERROR(C25)</formula>
    </cfRule>
    <cfRule type="containsErrors" dxfId="1068" priority="159">
      <formula>ISERROR(C25)</formula>
    </cfRule>
  </conditionalFormatting>
  <conditionalFormatting sqref="C26:I26 C28:I28">
    <cfRule type="containsErrors" dxfId="1067" priority="500">
      <formula>ISERROR(C26)</formula>
    </cfRule>
  </conditionalFormatting>
  <conditionalFormatting sqref="C26:I26">
    <cfRule type="containsErrors" dxfId="1066" priority="480">
      <formula>ISERROR(C26)</formula>
    </cfRule>
  </conditionalFormatting>
  <conditionalFormatting sqref="C27:I27">
    <cfRule type="containsErrors" dxfId="1065" priority="160">
      <formula>ISERROR(C27)</formula>
    </cfRule>
    <cfRule type="containsErrors" dxfId="1064" priority="165">
      <formula>ISERROR(C27)</formula>
    </cfRule>
  </conditionalFormatting>
  <conditionalFormatting sqref="C28:I28">
    <cfRule type="containsErrors" dxfId="1063" priority="456">
      <formula>ISERROR(C28)</formula>
    </cfRule>
    <cfRule type="containsErrors" dxfId="1062" priority="476">
      <formula>ISERROR(C28)</formula>
    </cfRule>
  </conditionalFormatting>
  <conditionalFormatting sqref="C29:I29">
    <cfRule type="containsErrors" dxfId="1061" priority="175">
      <formula>ISERROR(C29)</formula>
    </cfRule>
    <cfRule type="containsErrors" dxfId="1060" priority="176">
      <formula>ISERROR(C29)</formula>
    </cfRule>
  </conditionalFormatting>
  <conditionalFormatting sqref="C30:I30">
    <cfRule type="containsErrors" dxfId="1059" priority="28">
      <formula>ISERROR(C30)</formula>
    </cfRule>
    <cfRule type="containsErrors" dxfId="1058" priority="29">
      <formula>ISERROR(C30)</formula>
    </cfRule>
    <cfRule type="containsErrors" dxfId="1057" priority="30">
      <formula>ISERROR(C30)</formula>
    </cfRule>
    <cfRule type="containsErrors" dxfId="1056" priority="35">
      <formula>ISERROR(C30)</formula>
    </cfRule>
    <cfRule type="containsErrors" dxfId="1055" priority="36">
      <formula>ISERROR(C30)</formula>
    </cfRule>
    <cfRule type="containsErrors" dxfId="1054" priority="37">
      <formula>ISERROR(C30)</formula>
    </cfRule>
  </conditionalFormatting>
  <conditionalFormatting sqref="D2">
    <cfRule type="expression" dxfId="1053" priority="93">
      <formula>$C$2&lt;&gt;0</formula>
    </cfRule>
  </conditionalFormatting>
  <conditionalFormatting sqref="D23:D31 C22:D22">
    <cfRule type="containsErrors" dxfId="1052" priority="256">
      <formula>ISERROR(C22)</formula>
    </cfRule>
  </conditionalFormatting>
  <conditionalFormatting sqref="D32:D34">
    <cfRule type="expression" dxfId="1051" priority="633">
      <formula>D32*-1=#REF!</formula>
    </cfRule>
  </conditionalFormatting>
  <conditionalFormatting sqref="D29:E29">
    <cfRule type="containsErrors" dxfId="1050" priority="212">
      <formula>ISERROR(D29)</formula>
    </cfRule>
  </conditionalFormatting>
  <conditionalFormatting sqref="D32:G34">
    <cfRule type="containsErrors" dxfId="1049" priority="585">
      <formula>ISERROR(D32)</formula>
    </cfRule>
  </conditionalFormatting>
  <conditionalFormatting sqref="D30:I30">
    <cfRule type="containsErrors" dxfId="1048" priority="38">
      <formula>ISERROR(D30)</formula>
    </cfRule>
  </conditionalFormatting>
  <conditionalFormatting sqref="E5:E30 I5:I30 G23:G30 H31:I31 E31:G34">
    <cfRule type="expression" dxfId="1047" priority="90">
      <formula>$F5*-1=$C$3</formula>
    </cfRule>
  </conditionalFormatting>
  <conditionalFormatting sqref="E23:E30">
    <cfRule type="cellIs" dxfId="1046" priority="68" operator="lessThan">
      <formula>0</formula>
    </cfRule>
    <cfRule type="cellIs" dxfId="1045" priority="76" operator="lessThan">
      <formula>0</formula>
    </cfRule>
    <cfRule type="containsErrors" dxfId="1044" priority="66">
      <formula>ISERROR(E23)</formula>
    </cfRule>
    <cfRule type="containsErrors" dxfId="1043" priority="67">
      <formula>ISERROR(E23)</formula>
    </cfRule>
    <cfRule type="cellIs" dxfId="1042" priority="83" operator="lessThan">
      <formula>0</formula>
    </cfRule>
  </conditionalFormatting>
  <conditionalFormatting sqref="E24:E28 G24:G28 I24:I28">
    <cfRule type="expression" dxfId="1041" priority="587">
      <formula>$F24*-1=$C$3</formula>
    </cfRule>
  </conditionalFormatting>
  <conditionalFormatting sqref="E26:E28 K4:K31">
    <cfRule type="cellIs" dxfId="1040" priority="499" operator="lessThan">
      <formula>0</formula>
    </cfRule>
  </conditionalFormatting>
  <conditionalFormatting sqref="E26:E31">
    <cfRule type="cellIs" dxfId="1039" priority="219" operator="lessThan">
      <formula>0</formula>
    </cfRule>
  </conditionalFormatting>
  <conditionalFormatting sqref="E28">
    <cfRule type="cellIs" dxfId="1038" priority="475" operator="lessThan">
      <formula>0</formula>
    </cfRule>
  </conditionalFormatting>
  <conditionalFormatting sqref="E29:E30 G29:G30 I29:I30">
    <cfRule type="expression" dxfId="1037" priority="222">
      <formula>$F29*-1=$C$3</formula>
    </cfRule>
  </conditionalFormatting>
  <conditionalFormatting sqref="E29:E30">
    <cfRule type="containsErrors" dxfId="1036" priority="223">
      <formula>ISERROR(E29)</formula>
    </cfRule>
    <cfRule type="cellIs" dxfId="1035" priority="211" operator="lessThan">
      <formula>0</formula>
    </cfRule>
  </conditionalFormatting>
  <conditionalFormatting sqref="E22:G22">
    <cfRule type="containsErrors" dxfId="1034" priority="396">
      <formula>ISERROR(E22)</formula>
    </cfRule>
  </conditionalFormatting>
  <conditionalFormatting sqref="F4:G22">
    <cfRule type="expression" dxfId="1033" priority="391">
      <formula>$C$3=0</formula>
    </cfRule>
  </conditionalFormatting>
  <conditionalFormatting sqref="F23:G29">
    <cfRule type="containsErrors" dxfId="1032" priority="82">
      <formula>ISERROR(F23)</formula>
    </cfRule>
  </conditionalFormatting>
  <conditionalFormatting sqref="F24:G24 F26:H26 F28:H28">
    <cfRule type="containsErrors" dxfId="1031" priority="525">
      <formula>ISERROR(F24)</formula>
    </cfRule>
  </conditionalFormatting>
  <conditionalFormatting sqref="F25:G25">
    <cfRule type="containsErrors" dxfId="1030" priority="167">
      <formula>ISERROR(F25)</formula>
    </cfRule>
  </conditionalFormatting>
  <conditionalFormatting sqref="F26:G26 F28:G28">
    <cfRule type="containsErrors" dxfId="1029" priority="496">
      <formula>ISERROR(F26)</formula>
    </cfRule>
  </conditionalFormatting>
  <conditionalFormatting sqref="F28:G28">
    <cfRule type="containsErrors" dxfId="1028" priority="472">
      <formula>ISERROR(F28)</formula>
    </cfRule>
  </conditionalFormatting>
  <conditionalFormatting sqref="F29:G29">
    <cfRule type="containsErrors" dxfId="1027" priority="209">
      <formula>ISERROR(F29)</formula>
    </cfRule>
  </conditionalFormatting>
  <conditionalFormatting sqref="F29:H29">
    <cfRule type="containsErrors" dxfId="1026" priority="217">
      <formula>ISERROR(F29)</formula>
    </cfRule>
  </conditionalFormatting>
  <conditionalFormatting sqref="F23:I29">
    <cfRule type="containsErrors" dxfId="1025" priority="88">
      <formula>ISERROR(F23)</formula>
    </cfRule>
  </conditionalFormatting>
  <conditionalFormatting sqref="G4:G22">
    <cfRule type="cellIs" dxfId="1024" priority="395" operator="lessThan">
      <formula>0</formula>
    </cfRule>
  </conditionalFormatting>
  <conditionalFormatting sqref="G5:G22">
    <cfRule type="expression" dxfId="1023" priority="401">
      <formula>$F5*-1=$C$3</formula>
    </cfRule>
  </conditionalFormatting>
  <conditionalFormatting sqref="G23:G30">
    <cfRule type="containsErrors" dxfId="1022" priority="63">
      <formula>ISERROR(G23)</formula>
    </cfRule>
    <cfRule type="cellIs" dxfId="1021" priority="64" operator="lessThan">
      <formula>0</formula>
    </cfRule>
    <cfRule type="cellIs" dxfId="1020" priority="75" operator="lessThan">
      <formula>0</formula>
    </cfRule>
    <cfRule type="cellIs" dxfId="1019" priority="81" operator="lessThan">
      <formula>0</formula>
    </cfRule>
    <cfRule type="cellIs" dxfId="1018" priority="87" operator="lessThan">
      <formula>0</formula>
    </cfRule>
    <cfRule type="containsErrors" dxfId="1017" priority="61">
      <formula>ISERROR(G23)</formula>
    </cfRule>
    <cfRule type="containsErrors" dxfId="1016" priority="60">
      <formula>ISERROR(G23)</formula>
    </cfRule>
    <cfRule type="cellIs" dxfId="1015" priority="62" operator="lessThan">
      <formula>0</formula>
    </cfRule>
  </conditionalFormatting>
  <conditionalFormatting sqref="G24:G25 I24:I25 E24:E28">
    <cfRule type="cellIs" dxfId="1014" priority="570" operator="lessThan">
      <formula>0</formula>
    </cfRule>
  </conditionalFormatting>
  <conditionalFormatting sqref="G24:G28">
    <cfRule type="cellIs" dxfId="1013" priority="524" operator="lessThan">
      <formula>0</formula>
    </cfRule>
  </conditionalFormatting>
  <conditionalFormatting sqref="G26:G28">
    <cfRule type="cellIs" dxfId="1012" priority="495" operator="lessThan">
      <formula>0</formula>
    </cfRule>
  </conditionalFormatting>
  <conditionalFormatting sqref="G26:G31">
    <cfRule type="cellIs" dxfId="1011" priority="216" operator="lessThan">
      <formula>0</formula>
    </cfRule>
  </conditionalFormatting>
  <conditionalFormatting sqref="G28">
    <cfRule type="cellIs" dxfId="1010" priority="471" operator="lessThan">
      <formula>0</formula>
    </cfRule>
  </conditionalFormatting>
  <conditionalFormatting sqref="G29:G30">
    <cfRule type="cellIs" dxfId="1009" priority="208" operator="lessThan">
      <formula>0</formula>
    </cfRule>
  </conditionalFormatting>
  <conditionalFormatting sqref="G31">
    <cfRule type="containsErrors" dxfId="1008" priority="569">
      <formula>ISERROR(G31)</formula>
    </cfRule>
  </conditionalFormatting>
  <conditionalFormatting sqref="G55:I57">
    <cfRule type="containsErrors" dxfId="1007" priority="425">
      <formula>ISERROR(G55)</formula>
    </cfRule>
  </conditionalFormatting>
  <conditionalFormatting sqref="H23:H30">
    <cfRule type="containsErrors" dxfId="1006" priority="92">
      <formula>ISERROR(H23)</formula>
    </cfRule>
  </conditionalFormatting>
  <conditionalFormatting sqref="H24:H25">
    <cfRule type="containsErrors" dxfId="1005" priority="638">
      <formula>ISERROR(H24)</formula>
    </cfRule>
  </conditionalFormatting>
  <conditionalFormatting sqref="H32">
    <cfRule type="containsErrors" dxfId="1004" priority="559">
      <formula>ISERROR(H32)</formula>
    </cfRule>
  </conditionalFormatting>
  <conditionalFormatting sqref="H85:H87">
    <cfRule type="containsErrors" dxfId="1003" priority="424">
      <formula>ISERROR(H85)</formula>
    </cfRule>
  </conditionalFormatting>
  <conditionalFormatting sqref="H4:I22">
    <cfRule type="containsErrors" dxfId="1002" priority="393">
      <formula>ISERROR(H4)</formula>
    </cfRule>
  </conditionalFormatting>
  <conditionalFormatting sqref="H23:I29">
    <cfRule type="containsErrors" dxfId="1001" priority="80">
      <formula>ISERROR(H23)</formula>
    </cfRule>
  </conditionalFormatting>
  <conditionalFormatting sqref="H26:I26 H28:I28">
    <cfRule type="containsErrors" dxfId="1000" priority="492">
      <formula>ISERROR(H26)</formula>
    </cfRule>
  </conditionalFormatting>
  <conditionalFormatting sqref="H28:I28">
    <cfRule type="containsErrors" dxfId="999" priority="468">
      <formula>ISERROR(H28)</formula>
    </cfRule>
  </conditionalFormatting>
  <conditionalFormatting sqref="H29:I29">
    <cfRule type="containsErrors" dxfId="998" priority="206">
      <formula>ISERROR(H29)</formula>
    </cfRule>
  </conditionalFormatting>
  <conditionalFormatting sqref="I4:I30 G23:G30 E4:E30">
    <cfRule type="cellIs" dxfId="997" priority="89" operator="lessThan">
      <formula>0</formula>
    </cfRule>
  </conditionalFormatting>
  <conditionalFormatting sqref="I23:I30">
    <cfRule type="cellIs" dxfId="996" priority="79" operator="lessThan">
      <formula>0</formula>
    </cfRule>
    <cfRule type="containsErrors" dxfId="995" priority="50">
      <formula>ISERROR(I23)</formula>
    </cfRule>
    <cfRule type="containsErrors" dxfId="994" priority="58">
      <formula>ISERROR(I23)</formula>
    </cfRule>
    <cfRule type="containsErrors" dxfId="993" priority="51">
      <formula>ISERROR(I23)</formula>
    </cfRule>
    <cfRule type="cellIs" dxfId="992" priority="52" operator="lessThan">
      <formula>0</formula>
    </cfRule>
    <cfRule type="cellIs" dxfId="991" priority="59" operator="lessThan">
      <formula>0</formula>
    </cfRule>
    <cfRule type="cellIs" dxfId="990" priority="54" operator="lessThan">
      <formula>0</formula>
    </cfRule>
    <cfRule type="containsErrors" dxfId="989" priority="53">
      <formula>ISERROR(I23)</formula>
    </cfRule>
    <cfRule type="cellIs" dxfId="988" priority="85" operator="lessThan">
      <formula>0</formula>
    </cfRule>
    <cfRule type="cellIs" dxfId="987" priority="74" operator="lessThan">
      <formula>0</formula>
    </cfRule>
  </conditionalFormatting>
  <conditionalFormatting sqref="I23:I31">
    <cfRule type="containsErrors" dxfId="986" priority="86">
      <formula>ISERROR(I23)</formula>
    </cfRule>
  </conditionalFormatting>
  <conditionalFormatting sqref="I24:I28">
    <cfRule type="containsErrors" dxfId="985" priority="523">
      <formula>ISERROR(I24)</formula>
    </cfRule>
    <cfRule type="cellIs" dxfId="984" priority="520" operator="lessThan">
      <formula>0</formula>
    </cfRule>
  </conditionalFormatting>
  <conditionalFormatting sqref="I26:I28">
    <cfRule type="cellIs" dxfId="983" priority="491" operator="lessThan">
      <formula>0</formula>
    </cfRule>
  </conditionalFormatting>
  <conditionalFormatting sqref="I26:I31">
    <cfRule type="cellIs" dxfId="982" priority="214" operator="lessThan">
      <formula>0</formula>
    </cfRule>
  </conditionalFormatting>
  <conditionalFormatting sqref="I28">
    <cfRule type="cellIs" dxfId="981" priority="467" operator="lessThan">
      <formula>0</formula>
    </cfRule>
  </conditionalFormatting>
  <conditionalFormatting sqref="I29:I30">
    <cfRule type="cellIs" dxfId="980" priority="205" operator="lessThan">
      <formula>0</formula>
    </cfRule>
    <cfRule type="containsErrors" dxfId="979" priority="215">
      <formula>ISERROR(I29)</formula>
    </cfRule>
  </conditionalFormatting>
  <conditionalFormatting sqref="K4:K17 K18:L21 K31:L31">
    <cfRule type="cellIs" dxfId="978" priority="579" operator="equal">
      <formula>0</formula>
    </cfRule>
  </conditionalFormatting>
  <conditionalFormatting sqref="K22:K30">
    <cfRule type="cellIs" dxfId="977" priority="73" operator="equal">
      <formula>0</formula>
    </cfRule>
  </conditionalFormatting>
  <conditionalFormatting sqref="L4:L22">
    <cfRule type="cellIs" dxfId="976" priority="388" operator="equal">
      <formula>0</formula>
    </cfRule>
  </conditionalFormatting>
  <conditionalFormatting sqref="L4:L29">
    <cfRule type="containsErrors" dxfId="975" priority="49">
      <formula>ISERROR(L4)</formula>
    </cfRule>
  </conditionalFormatting>
  <conditionalFormatting sqref="L23:L29">
    <cfRule type="containsErrors" dxfId="974" priority="48">
      <formula>ISERROR(L23)</formula>
    </cfRule>
    <cfRule type="containsErrors" dxfId="973" priority="44">
      <formula>ISERROR(L23)</formula>
    </cfRule>
    <cfRule type="containsErrors" dxfId="972" priority="43">
      <formula>ISERROR(L23)</formula>
    </cfRule>
  </conditionalFormatting>
  <conditionalFormatting sqref="L23:L30">
    <cfRule type="containsErrors" dxfId="971" priority="26">
      <formula>ISERROR(L23)</formula>
    </cfRule>
  </conditionalFormatting>
  <conditionalFormatting sqref="L24 L26 L28">
    <cfRule type="containsErrors" dxfId="970" priority="144">
      <formula>ISERROR(L24)</formula>
    </cfRule>
  </conditionalFormatting>
  <conditionalFormatting sqref="L24:L25">
    <cfRule type="containsErrors" dxfId="969" priority="108">
      <formula>ISERROR(L24)</formula>
    </cfRule>
    <cfRule type="containsErrors" dxfId="968" priority="107">
      <formula>ISERROR(L24)</formula>
    </cfRule>
    <cfRule type="cellIs" dxfId="967" priority="142" operator="lessThan">
      <formula>0</formula>
    </cfRule>
  </conditionalFormatting>
  <conditionalFormatting sqref="L24:L28">
    <cfRule type="containsErrors" dxfId="966" priority="141">
      <formula>ISERROR(L24)</formula>
    </cfRule>
    <cfRule type="cellIs" dxfId="965" priority="140" operator="lessThan">
      <formula>0</formula>
    </cfRule>
    <cfRule type="expression" dxfId="964" priority="143">
      <formula>$F24*-1=$C$3</formula>
    </cfRule>
  </conditionalFormatting>
  <conditionalFormatting sqref="L25">
    <cfRule type="containsErrors" dxfId="963" priority="102">
      <formula>ISERROR(L25)</formula>
    </cfRule>
  </conditionalFormatting>
  <conditionalFormatting sqref="L26 L28">
    <cfRule type="containsErrors" dxfId="962" priority="138">
      <formula>ISERROR(L26)</formula>
    </cfRule>
  </conditionalFormatting>
  <conditionalFormatting sqref="L26">
    <cfRule type="containsErrors" dxfId="961" priority="136">
      <formula>ISERROR(L26)</formula>
    </cfRule>
  </conditionalFormatting>
  <conditionalFormatting sqref="L26:L28">
    <cfRule type="cellIs" dxfId="960" priority="137" operator="lessThan">
      <formula>0</formula>
    </cfRule>
  </conditionalFormatting>
  <conditionalFormatting sqref="L26:L29">
    <cfRule type="cellIs" dxfId="959" priority="116" operator="lessThan">
      <formula>0</formula>
    </cfRule>
  </conditionalFormatting>
  <conditionalFormatting sqref="L27">
    <cfRule type="containsErrors" dxfId="958" priority="106">
      <formula>ISERROR(L27)</formula>
    </cfRule>
  </conditionalFormatting>
  <conditionalFormatting sqref="L28">
    <cfRule type="containsErrors" dxfId="957" priority="134">
      <formula>ISERROR(L28)</formula>
    </cfRule>
    <cfRule type="cellIs" dxfId="956" priority="133" operator="lessThan">
      <formula>0</formula>
    </cfRule>
  </conditionalFormatting>
  <conditionalFormatting sqref="L28:L29">
    <cfRule type="containsErrors" dxfId="955" priority="117">
      <formula>ISERROR(L28)</formula>
    </cfRule>
  </conditionalFormatting>
  <conditionalFormatting sqref="L29">
    <cfRule type="containsErrors" dxfId="954" priority="112">
      <formula>ISERROR(L29)</formula>
    </cfRule>
    <cfRule type="cellIs" dxfId="953" priority="114" operator="lessThan">
      <formula>0</formula>
    </cfRule>
    <cfRule type="containsErrors" dxfId="952" priority="115">
      <formula>ISERROR(L29)</formula>
    </cfRule>
    <cfRule type="expression" dxfId="951" priority="118">
      <formula>$F29*-1=$C$3</formula>
    </cfRule>
  </conditionalFormatting>
  <conditionalFormatting sqref="L30">
    <cfRule type="containsErrors" dxfId="950" priority="1">
      <formula>ISERROR(L30)</formula>
    </cfRule>
    <cfRule type="cellIs" dxfId="949" priority="17" operator="lessThan">
      <formula>0</formula>
    </cfRule>
    <cfRule type="cellIs" dxfId="948" priority="22" operator="lessThan">
      <formula>0</formula>
    </cfRule>
    <cfRule type="containsErrors" dxfId="947" priority="21">
      <formula>ISERROR(L30)</formula>
    </cfRule>
    <cfRule type="containsErrors" dxfId="946" priority="16">
      <formula>ISERROR(L30)</formula>
    </cfRule>
    <cfRule type="cellIs" dxfId="945" priority="15" operator="lessThan">
      <formula>0</formula>
    </cfRule>
    <cfRule type="containsErrors" dxfId="944" priority="14">
      <formula>ISERROR(L30)</formula>
    </cfRule>
    <cfRule type="cellIs" dxfId="943" priority="13" operator="lessThan">
      <formula>0</formula>
    </cfRule>
    <cfRule type="containsErrors" dxfId="942" priority="12">
      <formula>ISERROR(L30)</formula>
    </cfRule>
    <cfRule type="containsErrors" dxfId="941" priority="10">
      <formula>ISERROR(L30)</formula>
    </cfRule>
    <cfRule type="containsErrors" dxfId="940" priority="9">
      <formula>ISERROR(L30)</formula>
    </cfRule>
    <cfRule type="containsErrors" dxfId="939" priority="8">
      <formula>ISERROR(L30)</formula>
    </cfRule>
    <cfRule type="containsErrors" dxfId="938" priority="7">
      <formula>ISERROR(L30)</formula>
    </cfRule>
    <cfRule type="containsErrors" dxfId="937" priority="3">
      <formula>ISERROR(L30)</formula>
    </cfRule>
    <cfRule type="containsErrors" dxfId="936" priority="2">
      <formula>ISERROR(L30)</formula>
    </cfRule>
    <cfRule type="expression" dxfId="935" priority="27">
      <formula>$F30*-1=$C$3</formula>
    </cfRule>
    <cfRule type="cellIs" dxfId="934" priority="24" operator="lessThan">
      <formula>0</formula>
    </cfRule>
    <cfRule type="expression" dxfId="933" priority="23">
      <formula>$F30*-1=$C$3</formula>
    </cfRule>
  </conditionalFormatting>
  <conditionalFormatting sqref="L34">
    <cfRule type="containsErrors" dxfId="932" priority="519">
      <formula>ISERROR(L34)</formula>
    </cfRule>
  </conditionalFormatting>
  <conditionalFormatting sqref="N32">
    <cfRule type="cellIs" dxfId="931" priority="516" operator="lessThan">
      <formula>0</formula>
    </cfRule>
  </conditionalFormatting>
  <conditionalFormatting sqref="N85:N87">
    <cfRule type="cellIs" dxfId="930" priority="555" operator="greaterThanOrEqual">
      <formula>0</formula>
    </cfRule>
    <cfRule type="cellIs" dxfId="929" priority="554" operator="lessThan">
      <formula>0</formula>
    </cfRule>
  </conditionalFormatting>
  <conditionalFormatting sqref="N52:P52 E66:G66">
    <cfRule type="containsErrors" dxfId="928" priority="284">
      <formula>ISERROR(E52)</formula>
    </cfRule>
    <cfRule type="expression" dxfId="927" priority="285">
      <formula>$F52*-1=$C$3</formula>
    </cfRule>
  </conditionalFormatting>
  <conditionalFormatting sqref="N54:Q54">
    <cfRule type="containsErrors" dxfId="926" priority="286">
      <formula>ISERROR(N54)</formula>
    </cfRule>
  </conditionalFormatting>
  <conditionalFormatting sqref="N55:Q57">
    <cfRule type="cellIs" dxfId="925" priority="287" operator="lessThan">
      <formula>0</formula>
    </cfRule>
    <cfRule type="cellIs" dxfId="924" priority="288" operator="greaterThanOrEqual">
      <formula>0</formula>
    </cfRule>
  </conditionalFormatting>
  <conditionalFormatting sqref="S4:S30">
    <cfRule type="containsErrors" dxfId="923" priority="338">
      <formula>ISERROR(S4)</formula>
    </cfRule>
  </conditionalFormatting>
  <dataValidations count="1">
    <dataValidation type="list" allowBlank="1" showInputMessage="1" sqref="E35:G35 E67:G67 N53:Q53" xr:uid="{3569D4BE-CDC2-4288-8100-FD512CA1D162}">
      <formula1>$A$4:$A$22</formula1>
    </dataValidation>
  </dataValidations>
  <hyperlinks>
    <hyperlink ref="R3" location="米国株!C10" display="米国株入力シートへジャンプ⇒" xr:uid="{BC5AE79A-2E6A-40B0-B092-1021E375A7B0}"/>
    <hyperlink ref="Q1" location="目次!A1" display="目次へジャンプ" xr:uid="{C03CE7E9-B515-4355-874C-D0851984187D}"/>
  </hyperlinks>
  <pageMargins left="0.7" right="0.7" top="0.75" bottom="0.75" header="0.3" footer="0.3"/>
  <pageSetup paperSize="9" orientation="portrait" r:id="rId1"/>
  <ignoredErrors>
    <ignoredError sqref="E22 G18:I22 G16:I17 E17 E16 E18 E19 E20 E21" evalError="1"/>
    <ignoredError sqref="C3:D3"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D0CA3-754E-43E4-844E-0AC48F4E0008}">
  <sheetPr codeName="Sheet4"/>
  <dimension ref="A1:X104"/>
  <sheetViews>
    <sheetView showGridLines="0" zoomScaleNormal="100" workbookViewId="0">
      <pane xSplit="2" ySplit="1" topLeftCell="C2" activePane="bottomRight" state="frozen"/>
      <selection activeCell="B23" sqref="B23"/>
      <selection pane="topRight" activeCell="B23" sqref="B23"/>
      <selection pane="bottomLeft" activeCell="B23" sqref="B23"/>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22"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22" ht="14.1" thickBot="1">
      <c r="B2" s="66" t="s">
        <v>0</v>
      </c>
      <c r="C2" s="67">
        <f>入力シート!B5</f>
        <v>0</v>
      </c>
      <c r="D2" s="284"/>
      <c r="E2" s="68"/>
      <c r="F2" s="69"/>
      <c r="G2" s="68"/>
      <c r="H2" s="69"/>
      <c r="I2" s="68"/>
      <c r="K2" s="70"/>
      <c r="L2" s="76" t="s">
        <v>64</v>
      </c>
      <c r="M2" s="55" t="s">
        <v>71</v>
      </c>
      <c r="N2" s="38"/>
      <c r="O2" s="38"/>
      <c r="P2" s="71"/>
      <c r="Q2" s="71"/>
    </row>
    <row r="3" spans="1:22" ht="18.600000000000001" thickBot="1">
      <c r="A3" s="72"/>
      <c r="B3" s="206">
        <v>46052</v>
      </c>
      <c r="C3" s="136" t="e">
        <f>'1月'!C22</f>
        <v>#N/A</v>
      </c>
      <c r="D3" s="272" t="s">
        <v>803</v>
      </c>
      <c r="E3" s="73"/>
      <c r="F3" s="74"/>
      <c r="G3" s="73"/>
      <c r="H3" s="74"/>
      <c r="I3" s="73"/>
      <c r="J3" s="72"/>
      <c r="K3" s="75"/>
      <c r="L3" s="80" t="e">
        <f>'1月'!L22</f>
        <v>#N/A</v>
      </c>
      <c r="M3" s="32" t="s">
        <v>58</v>
      </c>
      <c r="N3" s="32" t="s">
        <v>59</v>
      </c>
      <c r="O3" s="32" t="s">
        <v>60</v>
      </c>
      <c r="P3" s="33" t="s">
        <v>61</v>
      </c>
      <c r="Q3" s="253" t="s">
        <v>202</v>
      </c>
      <c r="R3" s="215" t="s">
        <v>201</v>
      </c>
    </row>
    <row r="4" spans="1:22" ht="15" customHeight="1">
      <c r="A4" s="77">
        <v>46055</v>
      </c>
      <c r="B4" s="276" t="s">
        <v>795</v>
      </c>
      <c r="C4" s="78" t="e">
        <f>IF(L4&gt;0,L4-SUM(K4)-'1月'!K33,NA())</f>
        <v>#N/A</v>
      </c>
      <c r="D4" s="30" t="e">
        <f>C4-C3</f>
        <v>#N/A</v>
      </c>
      <c r="E4" s="31" t="e">
        <f>D4/C3</f>
        <v>#N/A</v>
      </c>
      <c r="F4" s="30" t="e">
        <f>C4-$C$3</f>
        <v>#N/A</v>
      </c>
      <c r="G4" s="31" t="e">
        <f>F4/$C$3</f>
        <v>#N/A</v>
      </c>
      <c r="H4" s="30" t="e">
        <f t="shared" ref="H4:H21" si="0">C4-$C$2</f>
        <v>#N/A</v>
      </c>
      <c r="I4" s="31" t="e">
        <f>H4/$C$2</f>
        <v>#N/A</v>
      </c>
      <c r="J4" s="72"/>
      <c r="K4" s="79">
        <f>IFERROR(VLOOKUP(A4,入力シート!$A$14:$B$1048576,2,0),0)</f>
        <v>0</v>
      </c>
      <c r="L4" s="80" t="e">
        <f t="shared" ref="L4:L20" si="1">IF(SUM(M4:Q4)&gt;0,SUM(M4:Q4),NA())</f>
        <v>#N/A</v>
      </c>
      <c r="M4" s="34"/>
      <c r="N4" s="34"/>
      <c r="O4" s="34"/>
      <c r="P4" s="35"/>
      <c r="Q4" s="185">
        <f>米国株!E29</f>
        <v>0</v>
      </c>
      <c r="V4" s="134"/>
    </row>
    <row r="5" spans="1:22" ht="15" customHeight="1">
      <c r="A5" s="77">
        <v>46056</v>
      </c>
      <c r="B5" s="277" t="s">
        <v>342</v>
      </c>
      <c r="C5" s="82" t="e">
        <f>IF(L5&gt;0,L5-SUM(K4:K5)-'1月'!K33,NA())</f>
        <v>#N/A</v>
      </c>
      <c r="D5" s="30" t="e">
        <f t="shared" ref="D5:D21" si="2">C5-C4</f>
        <v>#N/A</v>
      </c>
      <c r="E5" s="31" t="e">
        <f t="shared" ref="E5:E21" si="3">D5/C4</f>
        <v>#N/A</v>
      </c>
      <c r="F5" s="30" t="e">
        <f t="shared" ref="F5:F21" si="4">C5-$C$3</f>
        <v>#N/A</v>
      </c>
      <c r="G5" s="31" t="e">
        <f t="shared" ref="G5:G14" si="5">F5/$C$3</f>
        <v>#N/A</v>
      </c>
      <c r="H5" s="30" t="e">
        <f t="shared" si="0"/>
        <v>#N/A</v>
      </c>
      <c r="I5" s="31" t="e">
        <f t="shared" ref="I5:I21" si="6">H5/$C$2</f>
        <v>#N/A</v>
      </c>
      <c r="J5" s="72"/>
      <c r="K5" s="79">
        <f>IFERROR(VLOOKUP(A5,入力シート!$A$14:$B$1048576,2,0),0)</f>
        <v>0</v>
      </c>
      <c r="L5" s="80" t="e">
        <f t="shared" si="1"/>
        <v>#N/A</v>
      </c>
      <c r="M5" s="34"/>
      <c r="N5" s="34"/>
      <c r="O5" s="34"/>
      <c r="P5" s="35"/>
      <c r="Q5" s="185">
        <f>米国株!E30</f>
        <v>0</v>
      </c>
      <c r="V5" s="134"/>
    </row>
    <row r="6" spans="1:22" ht="15" customHeight="1">
      <c r="A6" s="77">
        <v>46057</v>
      </c>
      <c r="B6" s="277" t="s">
        <v>343</v>
      </c>
      <c r="C6" s="82" t="e">
        <f>IF(L6&gt;0,L6-SUM(K4:K6)-'1月'!K33,NA())</f>
        <v>#N/A</v>
      </c>
      <c r="D6" s="30" t="e">
        <f t="shared" si="2"/>
        <v>#N/A</v>
      </c>
      <c r="E6" s="31" t="e">
        <f t="shared" si="3"/>
        <v>#N/A</v>
      </c>
      <c r="F6" s="30" t="e">
        <f t="shared" si="4"/>
        <v>#N/A</v>
      </c>
      <c r="G6" s="31" t="e">
        <f t="shared" si="5"/>
        <v>#N/A</v>
      </c>
      <c r="H6" s="30" t="e">
        <f t="shared" si="0"/>
        <v>#N/A</v>
      </c>
      <c r="I6" s="31" t="e">
        <f t="shared" si="6"/>
        <v>#N/A</v>
      </c>
      <c r="J6" s="72"/>
      <c r="K6" s="79">
        <f>IFERROR(VLOOKUP(A6,入力シート!$A$14:$B$1048576,2,0),0)</f>
        <v>0</v>
      </c>
      <c r="L6" s="80" t="e">
        <f t="shared" si="1"/>
        <v>#N/A</v>
      </c>
      <c r="M6" s="34"/>
      <c r="N6" s="34"/>
      <c r="O6" s="34"/>
      <c r="P6" s="35"/>
      <c r="Q6" s="185">
        <f>米国株!E31</f>
        <v>0</v>
      </c>
      <c r="V6" s="134"/>
    </row>
    <row r="7" spans="1:22" ht="15" customHeight="1">
      <c r="A7" s="77">
        <v>46058</v>
      </c>
      <c r="B7" s="277" t="s">
        <v>344</v>
      </c>
      <c r="C7" s="82" t="e">
        <f>IF(L7&gt;0,L7-SUM(K4:K7)-'1月'!K33,NA())</f>
        <v>#N/A</v>
      </c>
      <c r="D7" s="30" t="e">
        <f t="shared" si="2"/>
        <v>#N/A</v>
      </c>
      <c r="E7" s="31" t="e">
        <f t="shared" si="3"/>
        <v>#N/A</v>
      </c>
      <c r="F7" s="30" t="e">
        <f t="shared" si="4"/>
        <v>#N/A</v>
      </c>
      <c r="G7" s="31" t="e">
        <f t="shared" si="5"/>
        <v>#N/A</v>
      </c>
      <c r="H7" s="30" t="e">
        <f t="shared" si="0"/>
        <v>#N/A</v>
      </c>
      <c r="I7" s="31" t="e">
        <f t="shared" si="6"/>
        <v>#N/A</v>
      </c>
      <c r="J7" s="72"/>
      <c r="K7" s="79">
        <f>IFERROR(VLOOKUP(A7,入力シート!$A$14:$B$1048576,2,0),0)</f>
        <v>0</v>
      </c>
      <c r="L7" s="80" t="e">
        <f t="shared" si="1"/>
        <v>#N/A</v>
      </c>
      <c r="M7" s="34"/>
      <c r="N7" s="34"/>
      <c r="O7" s="34"/>
      <c r="P7" s="35"/>
      <c r="Q7" s="185">
        <f>米国株!E32</f>
        <v>0</v>
      </c>
      <c r="V7" s="134"/>
    </row>
    <row r="8" spans="1:22" ht="15" customHeight="1">
      <c r="A8" s="77">
        <v>46059</v>
      </c>
      <c r="B8" s="277" t="s">
        <v>345</v>
      </c>
      <c r="C8" s="82" t="e">
        <f>IF(L8&gt;0,L8-SUM(K4:K8)-'1月'!K33,NA())</f>
        <v>#N/A</v>
      </c>
      <c r="D8" s="30" t="e">
        <f t="shared" si="2"/>
        <v>#N/A</v>
      </c>
      <c r="E8" s="31" t="e">
        <f t="shared" si="3"/>
        <v>#N/A</v>
      </c>
      <c r="F8" s="30" t="e">
        <f t="shared" si="4"/>
        <v>#N/A</v>
      </c>
      <c r="G8" s="31" t="e">
        <f t="shared" si="5"/>
        <v>#N/A</v>
      </c>
      <c r="H8" s="30" t="e">
        <f t="shared" si="0"/>
        <v>#N/A</v>
      </c>
      <c r="I8" s="31" t="e">
        <f t="shared" si="6"/>
        <v>#N/A</v>
      </c>
      <c r="J8" s="72"/>
      <c r="K8" s="79">
        <f>IFERROR(VLOOKUP(A8,入力シート!$A$14:$B$1048576,2,0),0)</f>
        <v>0</v>
      </c>
      <c r="L8" s="80" t="e">
        <f t="shared" si="1"/>
        <v>#N/A</v>
      </c>
      <c r="M8" s="34"/>
      <c r="N8" s="34"/>
      <c r="O8" s="34"/>
      <c r="P8" s="35"/>
      <c r="Q8" s="185">
        <f>米国株!E33</f>
        <v>0</v>
      </c>
      <c r="V8" s="134"/>
    </row>
    <row r="9" spans="1:22" ht="15" customHeight="1">
      <c r="A9" s="77">
        <v>46062</v>
      </c>
      <c r="B9" s="277" t="s">
        <v>796</v>
      </c>
      <c r="C9" s="82" t="e">
        <f>IF(L9&gt;0,L9-SUM(K4:K9)-'1月'!K33,NA())</f>
        <v>#N/A</v>
      </c>
      <c r="D9" s="30" t="e">
        <f>C9-C8</f>
        <v>#N/A</v>
      </c>
      <c r="E9" s="31" t="e">
        <f>D9/C8</f>
        <v>#N/A</v>
      </c>
      <c r="F9" s="30" t="e">
        <f t="shared" si="4"/>
        <v>#N/A</v>
      </c>
      <c r="G9" s="31" t="e">
        <f t="shared" si="5"/>
        <v>#N/A</v>
      </c>
      <c r="H9" s="30" t="e">
        <f t="shared" si="0"/>
        <v>#N/A</v>
      </c>
      <c r="I9" s="31" t="e">
        <f t="shared" si="6"/>
        <v>#N/A</v>
      </c>
      <c r="J9" s="72"/>
      <c r="K9" s="79">
        <f>IFERROR(VLOOKUP(A9,入力シート!$A$14:$B$1048576,2,0),0)</f>
        <v>0</v>
      </c>
      <c r="L9" s="80" t="e">
        <f t="shared" si="1"/>
        <v>#N/A</v>
      </c>
      <c r="M9" s="34"/>
      <c r="N9" s="34"/>
      <c r="O9" s="34"/>
      <c r="P9" s="35"/>
      <c r="Q9" s="185">
        <f>米国株!E34</f>
        <v>0</v>
      </c>
      <c r="V9" s="134"/>
    </row>
    <row r="10" spans="1:22" ht="15" customHeight="1">
      <c r="A10" s="77">
        <v>46063</v>
      </c>
      <c r="B10" s="277" t="s">
        <v>346</v>
      </c>
      <c r="C10" s="82" t="e">
        <f>IF(L10&gt;0,L10-SUM(K4:K10)-'1月'!K33,NA())</f>
        <v>#N/A</v>
      </c>
      <c r="D10" s="30" t="e">
        <f>C10-C9</f>
        <v>#N/A</v>
      </c>
      <c r="E10" s="31" t="e">
        <f>D10/C9</f>
        <v>#N/A</v>
      </c>
      <c r="F10" s="30" t="e">
        <f t="shared" si="4"/>
        <v>#N/A</v>
      </c>
      <c r="G10" s="31" t="e">
        <f t="shared" si="5"/>
        <v>#N/A</v>
      </c>
      <c r="H10" s="30" t="e">
        <f t="shared" si="0"/>
        <v>#N/A</v>
      </c>
      <c r="I10" s="31" t="e">
        <f t="shared" si="6"/>
        <v>#N/A</v>
      </c>
      <c r="J10" s="72"/>
      <c r="K10" s="79">
        <f>IFERROR(VLOOKUP(A10,入力シート!$A$14:$B$1048576,2,0),0)</f>
        <v>0</v>
      </c>
      <c r="L10" s="80" t="e">
        <f t="shared" si="1"/>
        <v>#N/A</v>
      </c>
      <c r="M10" s="34"/>
      <c r="N10" s="34"/>
      <c r="O10" s="34"/>
      <c r="P10" s="35"/>
      <c r="Q10" s="185">
        <f>米国株!E35</f>
        <v>0</v>
      </c>
      <c r="V10" s="134"/>
    </row>
    <row r="11" spans="1:22" ht="15" customHeight="1">
      <c r="A11" s="77">
        <v>46065</v>
      </c>
      <c r="B11" s="277" t="s">
        <v>347</v>
      </c>
      <c r="C11" s="82" t="e">
        <f>IF(L11&gt;0,L11-SUM(K4:K11)-'1月'!K33,NA())</f>
        <v>#N/A</v>
      </c>
      <c r="D11" s="30" t="e">
        <f t="shared" si="2"/>
        <v>#N/A</v>
      </c>
      <c r="E11" s="31" t="e">
        <f t="shared" si="3"/>
        <v>#N/A</v>
      </c>
      <c r="F11" s="30" t="e">
        <f t="shared" si="4"/>
        <v>#N/A</v>
      </c>
      <c r="G11" s="31" t="e">
        <f t="shared" si="5"/>
        <v>#N/A</v>
      </c>
      <c r="H11" s="30" t="e">
        <f t="shared" si="0"/>
        <v>#N/A</v>
      </c>
      <c r="I11" s="31" t="e">
        <f t="shared" si="6"/>
        <v>#N/A</v>
      </c>
      <c r="J11" s="72"/>
      <c r="K11" s="79">
        <f>IFERROR(VLOOKUP(A11,入力シート!$A$14:$B$1048576,2,0),0)</f>
        <v>0</v>
      </c>
      <c r="L11" s="80" t="e">
        <f t="shared" si="1"/>
        <v>#N/A</v>
      </c>
      <c r="M11" s="34"/>
      <c r="N11" s="34"/>
      <c r="O11" s="34"/>
      <c r="P11" s="35"/>
      <c r="Q11" s="185">
        <f>米国株!E36</f>
        <v>0</v>
      </c>
      <c r="V11" s="134"/>
    </row>
    <row r="12" spans="1:22" ht="15" customHeight="1">
      <c r="A12" s="77">
        <v>46066</v>
      </c>
      <c r="B12" s="277" t="s">
        <v>348</v>
      </c>
      <c r="C12" s="82" t="e">
        <f>IF(L12&gt;0,L12-SUM(K4:K12)-'1月'!K33,NA())</f>
        <v>#N/A</v>
      </c>
      <c r="D12" s="30" t="e">
        <f t="shared" si="2"/>
        <v>#N/A</v>
      </c>
      <c r="E12" s="31" t="e">
        <f t="shared" si="3"/>
        <v>#N/A</v>
      </c>
      <c r="F12" s="30" t="e">
        <f t="shared" si="4"/>
        <v>#N/A</v>
      </c>
      <c r="G12" s="31" t="e">
        <f t="shared" si="5"/>
        <v>#N/A</v>
      </c>
      <c r="H12" s="30" t="e">
        <f t="shared" si="0"/>
        <v>#N/A</v>
      </c>
      <c r="I12" s="31" t="e">
        <f t="shared" si="6"/>
        <v>#N/A</v>
      </c>
      <c r="J12" s="72"/>
      <c r="K12" s="79">
        <f>IFERROR(VLOOKUP(A12,入力シート!$A$14:$B$1048576,2,0),0)</f>
        <v>0</v>
      </c>
      <c r="L12" s="80" t="e">
        <f>IF(SUM(M12:Q12)&gt;0,SUM(M12:Q12),NA())</f>
        <v>#N/A</v>
      </c>
      <c r="M12" s="34"/>
      <c r="N12" s="34"/>
      <c r="O12" s="34"/>
      <c r="P12" s="35"/>
      <c r="Q12" s="185">
        <f>米国株!E37</f>
        <v>0</v>
      </c>
      <c r="V12" s="134"/>
    </row>
    <row r="13" spans="1:22" ht="15" customHeight="1">
      <c r="A13" s="77">
        <v>46069</v>
      </c>
      <c r="B13" s="277" t="s">
        <v>797</v>
      </c>
      <c r="C13" s="82" t="e">
        <f>IF(L13&gt;0,L13-SUM(K4:K13)-'1月'!K33,NA())</f>
        <v>#N/A</v>
      </c>
      <c r="D13" s="30" t="e">
        <f>C13-C12</f>
        <v>#N/A</v>
      </c>
      <c r="E13" s="31" t="e">
        <f>D13/C12</f>
        <v>#N/A</v>
      </c>
      <c r="F13" s="30" t="e">
        <f t="shared" si="4"/>
        <v>#N/A</v>
      </c>
      <c r="G13" s="31" t="e">
        <f t="shared" si="5"/>
        <v>#N/A</v>
      </c>
      <c r="H13" s="30" t="e">
        <f t="shared" si="0"/>
        <v>#N/A</v>
      </c>
      <c r="I13" s="31" t="e">
        <f t="shared" si="6"/>
        <v>#N/A</v>
      </c>
      <c r="J13" s="72"/>
      <c r="K13" s="79">
        <f>IFERROR(VLOOKUP(A13,入力シート!$A$14:$B$1048576,2,0),0)</f>
        <v>0</v>
      </c>
      <c r="L13" s="80" t="e">
        <f t="shared" si="1"/>
        <v>#N/A</v>
      </c>
      <c r="M13" s="34"/>
      <c r="N13" s="34"/>
      <c r="O13" s="34"/>
      <c r="P13" s="35"/>
      <c r="Q13" s="185">
        <f>米国株!E38</f>
        <v>0</v>
      </c>
      <c r="V13" s="134"/>
    </row>
    <row r="14" spans="1:22" ht="15" customHeight="1">
      <c r="A14" s="77">
        <v>46070</v>
      </c>
      <c r="B14" s="277" t="s">
        <v>349</v>
      </c>
      <c r="C14" s="82" t="e">
        <f>IF(L14&gt;0,L14-SUM(K4:K14)-'1月'!K33,NA())</f>
        <v>#N/A</v>
      </c>
      <c r="D14" s="30" t="e">
        <f t="shared" si="2"/>
        <v>#N/A</v>
      </c>
      <c r="E14" s="31" t="e">
        <f t="shared" si="3"/>
        <v>#N/A</v>
      </c>
      <c r="F14" s="30" t="e">
        <f t="shared" si="4"/>
        <v>#N/A</v>
      </c>
      <c r="G14" s="31" t="e">
        <f t="shared" si="5"/>
        <v>#N/A</v>
      </c>
      <c r="H14" s="30" t="e">
        <f t="shared" si="0"/>
        <v>#N/A</v>
      </c>
      <c r="I14" s="31" t="e">
        <f t="shared" si="6"/>
        <v>#N/A</v>
      </c>
      <c r="J14" s="72"/>
      <c r="K14" s="79">
        <f>IFERROR(VLOOKUP(A14,入力シート!$A$14:$B$1048576,2,0),0)</f>
        <v>0</v>
      </c>
      <c r="L14" s="80" t="e">
        <f t="shared" si="1"/>
        <v>#N/A</v>
      </c>
      <c r="M14" s="34"/>
      <c r="N14" s="34"/>
      <c r="O14" s="34"/>
      <c r="P14" s="35"/>
      <c r="Q14" s="185">
        <f>米国株!E39</f>
        <v>0</v>
      </c>
      <c r="V14" s="134"/>
    </row>
    <row r="15" spans="1:22" ht="15" customHeight="1">
      <c r="A15" s="77">
        <v>46071</v>
      </c>
      <c r="B15" s="277" t="s">
        <v>350</v>
      </c>
      <c r="C15" s="82" t="e">
        <f>IF(L15&gt;0,L15-SUM(K4:K15)-'1月'!K33,NA())</f>
        <v>#N/A</v>
      </c>
      <c r="D15" s="30" t="e">
        <f t="shared" si="2"/>
        <v>#N/A</v>
      </c>
      <c r="E15" s="31" t="e">
        <f t="shared" si="3"/>
        <v>#N/A</v>
      </c>
      <c r="F15" s="30" t="e">
        <f t="shared" si="4"/>
        <v>#N/A</v>
      </c>
      <c r="G15" s="31" t="e">
        <f>F15/$C$3</f>
        <v>#N/A</v>
      </c>
      <c r="H15" s="30" t="e">
        <f t="shared" si="0"/>
        <v>#N/A</v>
      </c>
      <c r="I15" s="31" t="e">
        <f t="shared" si="6"/>
        <v>#N/A</v>
      </c>
      <c r="J15" s="72"/>
      <c r="K15" s="79">
        <f>IFERROR(VLOOKUP(A15,入力シート!$A$14:$B$1048576,2,0),0)</f>
        <v>0</v>
      </c>
      <c r="L15" s="80" t="e">
        <f t="shared" si="1"/>
        <v>#N/A</v>
      </c>
      <c r="M15" s="34"/>
      <c r="N15" s="34"/>
      <c r="O15" s="34"/>
      <c r="P15" s="35"/>
      <c r="Q15" s="185">
        <f>米国株!E40</f>
        <v>0</v>
      </c>
      <c r="V15" s="134"/>
    </row>
    <row r="16" spans="1:22" ht="15" customHeight="1">
      <c r="A16" s="77">
        <v>46072</v>
      </c>
      <c r="B16" s="277" t="s">
        <v>351</v>
      </c>
      <c r="C16" s="82" t="e">
        <f>IF(L16&gt;0,L16-SUM(K4:K16)-'1月'!K33,NA())</f>
        <v>#N/A</v>
      </c>
      <c r="D16" s="30" t="e">
        <f t="shared" si="2"/>
        <v>#N/A</v>
      </c>
      <c r="E16" s="31" t="e">
        <f t="shared" si="3"/>
        <v>#N/A</v>
      </c>
      <c r="F16" s="30" t="e">
        <f t="shared" si="4"/>
        <v>#N/A</v>
      </c>
      <c r="G16" s="31" t="e">
        <f t="shared" ref="G16:G21" si="7">F16/$C$3</f>
        <v>#N/A</v>
      </c>
      <c r="H16" s="30" t="e">
        <f t="shared" si="0"/>
        <v>#N/A</v>
      </c>
      <c r="I16" s="31" t="e">
        <f t="shared" si="6"/>
        <v>#N/A</v>
      </c>
      <c r="J16" s="72"/>
      <c r="K16" s="79">
        <f>IFERROR(VLOOKUP(A16,入力シート!$A$14:$B$1048576,2,0),0)</f>
        <v>0</v>
      </c>
      <c r="L16" s="80" t="e">
        <f t="shared" si="1"/>
        <v>#N/A</v>
      </c>
      <c r="M16" s="34"/>
      <c r="N16" s="34"/>
      <c r="O16" s="34"/>
      <c r="P16" s="35"/>
      <c r="Q16" s="185">
        <f>米国株!E41</f>
        <v>0</v>
      </c>
      <c r="V16" s="134"/>
    </row>
    <row r="17" spans="1:22" ht="15" customHeight="1">
      <c r="A17" s="77">
        <v>46073</v>
      </c>
      <c r="B17" s="277" t="s">
        <v>352</v>
      </c>
      <c r="C17" s="82" t="e">
        <f>IF(L17&gt;0,L17-SUM(K4:K17)-'1月'!K33,NA())</f>
        <v>#N/A</v>
      </c>
      <c r="D17" s="30" t="e">
        <f t="shared" si="2"/>
        <v>#N/A</v>
      </c>
      <c r="E17" s="31" t="e">
        <f t="shared" si="3"/>
        <v>#N/A</v>
      </c>
      <c r="F17" s="30" t="e">
        <f t="shared" si="4"/>
        <v>#N/A</v>
      </c>
      <c r="G17" s="31" t="e">
        <f t="shared" si="7"/>
        <v>#N/A</v>
      </c>
      <c r="H17" s="30" t="e">
        <f t="shared" si="0"/>
        <v>#N/A</v>
      </c>
      <c r="I17" s="31" t="e">
        <f t="shared" si="6"/>
        <v>#N/A</v>
      </c>
      <c r="J17" s="72"/>
      <c r="K17" s="79">
        <f>IFERROR(VLOOKUP(A17,入力シート!$A$14:$B$1048576,2,0),0)</f>
        <v>0</v>
      </c>
      <c r="L17" s="80" t="e">
        <f t="shared" si="1"/>
        <v>#N/A</v>
      </c>
      <c r="M17" s="34"/>
      <c r="N17" s="34"/>
      <c r="O17" s="34"/>
      <c r="P17" s="35"/>
      <c r="Q17" s="185">
        <f>米国株!E42</f>
        <v>0</v>
      </c>
      <c r="V17" s="134"/>
    </row>
    <row r="18" spans="1:22" ht="15" customHeight="1">
      <c r="A18" s="77">
        <v>46077</v>
      </c>
      <c r="B18" s="277" t="s">
        <v>798</v>
      </c>
      <c r="C18" s="82" t="e">
        <f>IF(L18&gt;0,L18-SUM(K4:K18)-'1月'!K33,NA())</f>
        <v>#N/A</v>
      </c>
      <c r="D18" s="30" t="e">
        <f>C18-C17</f>
        <v>#N/A</v>
      </c>
      <c r="E18" s="31" t="e">
        <f>D18/C17</f>
        <v>#N/A</v>
      </c>
      <c r="F18" s="30" t="e">
        <f t="shared" si="4"/>
        <v>#N/A</v>
      </c>
      <c r="G18" s="31" t="e">
        <f t="shared" si="7"/>
        <v>#N/A</v>
      </c>
      <c r="H18" s="30" t="e">
        <f t="shared" si="0"/>
        <v>#N/A</v>
      </c>
      <c r="I18" s="31" t="e">
        <f t="shared" si="6"/>
        <v>#N/A</v>
      </c>
      <c r="J18" s="72"/>
      <c r="K18" s="79">
        <f>IFERROR(VLOOKUP(A18,入力シート!$A$14:$B$1048576,2,0),0)</f>
        <v>0</v>
      </c>
      <c r="L18" s="80" t="e">
        <f t="shared" si="1"/>
        <v>#N/A</v>
      </c>
      <c r="M18" s="34"/>
      <c r="N18" s="34"/>
      <c r="O18" s="34"/>
      <c r="P18" s="35"/>
      <c r="Q18" s="185">
        <f>米国株!E43</f>
        <v>0</v>
      </c>
      <c r="V18" s="134"/>
    </row>
    <row r="19" spans="1:22" ht="15" customHeight="1">
      <c r="A19" s="77">
        <v>46078</v>
      </c>
      <c r="B19" s="277" t="s">
        <v>353</v>
      </c>
      <c r="C19" s="82" t="e">
        <f>IF(L19&gt;0,L19-SUM(K4:K19)-'1月'!K33,NA())</f>
        <v>#N/A</v>
      </c>
      <c r="D19" s="30" t="e">
        <f t="shared" si="2"/>
        <v>#N/A</v>
      </c>
      <c r="E19" s="31" t="e">
        <f t="shared" si="3"/>
        <v>#N/A</v>
      </c>
      <c r="F19" s="30" t="e">
        <f t="shared" si="4"/>
        <v>#N/A</v>
      </c>
      <c r="G19" s="31" t="e">
        <f t="shared" si="7"/>
        <v>#N/A</v>
      </c>
      <c r="H19" s="30" t="e">
        <f t="shared" si="0"/>
        <v>#N/A</v>
      </c>
      <c r="I19" s="31" t="e">
        <f t="shared" si="6"/>
        <v>#N/A</v>
      </c>
      <c r="J19" s="72"/>
      <c r="K19" s="79">
        <f>IFERROR(VLOOKUP(A19,入力シート!$A$14:$B$1048576,2,0),0)</f>
        <v>0</v>
      </c>
      <c r="L19" s="80" t="e">
        <f t="shared" si="1"/>
        <v>#N/A</v>
      </c>
      <c r="M19" s="34"/>
      <c r="N19" s="34"/>
      <c r="O19" s="34"/>
      <c r="P19" s="35"/>
      <c r="Q19" s="185">
        <f>米国株!E44</f>
        <v>0</v>
      </c>
      <c r="V19" s="134"/>
    </row>
    <row r="20" spans="1:22" ht="15" customHeight="1">
      <c r="A20" s="77">
        <v>46079</v>
      </c>
      <c r="B20" s="277" t="s">
        <v>354</v>
      </c>
      <c r="C20" s="82" t="e">
        <f>IF(L20&gt;0,L20-SUM(K4:K20)-'1月'!K33,NA())</f>
        <v>#N/A</v>
      </c>
      <c r="D20" s="30" t="e">
        <f t="shared" si="2"/>
        <v>#N/A</v>
      </c>
      <c r="E20" s="31" t="e">
        <f t="shared" si="3"/>
        <v>#N/A</v>
      </c>
      <c r="F20" s="30" t="e">
        <f t="shared" si="4"/>
        <v>#N/A</v>
      </c>
      <c r="G20" s="31" t="e">
        <f t="shared" si="7"/>
        <v>#N/A</v>
      </c>
      <c r="H20" s="30" t="e">
        <f t="shared" si="0"/>
        <v>#N/A</v>
      </c>
      <c r="I20" s="31" t="e">
        <f t="shared" si="6"/>
        <v>#N/A</v>
      </c>
      <c r="J20" s="72"/>
      <c r="K20" s="79">
        <f>IFERROR(VLOOKUP(A20,入力シート!$A$14:$B$1048576,2,0),0)</f>
        <v>0</v>
      </c>
      <c r="L20" s="80" t="e">
        <f t="shared" si="1"/>
        <v>#N/A</v>
      </c>
      <c r="M20" s="34"/>
      <c r="N20" s="34"/>
      <c r="O20" s="34"/>
      <c r="P20" s="35"/>
      <c r="Q20" s="185">
        <f>米国株!E45</f>
        <v>0</v>
      </c>
      <c r="V20" s="134"/>
    </row>
    <row r="21" spans="1:22" ht="15" customHeight="1">
      <c r="A21" s="77">
        <v>46080</v>
      </c>
      <c r="B21" s="277" t="s">
        <v>251</v>
      </c>
      <c r="C21" s="82" t="e">
        <f>IF(L21&gt;0,L21-SUM(K4:K21)-'1月'!K33,NA())</f>
        <v>#N/A</v>
      </c>
      <c r="D21" s="30" t="e">
        <f t="shared" si="2"/>
        <v>#N/A</v>
      </c>
      <c r="E21" s="31" t="e">
        <f t="shared" si="3"/>
        <v>#N/A</v>
      </c>
      <c r="F21" s="30" t="e">
        <f t="shared" si="4"/>
        <v>#N/A</v>
      </c>
      <c r="G21" s="31" t="e">
        <f t="shared" si="7"/>
        <v>#N/A</v>
      </c>
      <c r="H21" s="30" t="e">
        <f t="shared" si="0"/>
        <v>#N/A</v>
      </c>
      <c r="I21" s="31" t="e">
        <f t="shared" si="6"/>
        <v>#N/A</v>
      </c>
      <c r="J21" s="72"/>
      <c r="K21" s="79">
        <f>IFERROR(VLOOKUP(A21,入力シート!$A$14:$B$1048576,2,0),0)</f>
        <v>0</v>
      </c>
      <c r="L21" s="80" t="e">
        <f>IF(SUM(M21:Q21)&gt;0,SUM(M21:Q21),NA())</f>
        <v>#N/A</v>
      </c>
      <c r="M21" s="34"/>
      <c r="N21" s="34"/>
      <c r="O21" s="34"/>
      <c r="P21" s="35"/>
      <c r="Q21" s="185">
        <f>米国株!E46</f>
        <v>0</v>
      </c>
      <c r="V21" s="134"/>
    </row>
    <row r="22" spans="1:22" ht="15" hidden="1" customHeight="1">
      <c r="A22" s="77">
        <v>46054</v>
      </c>
      <c r="B22" s="144"/>
      <c r="C22" s="146" t="e">
        <f>C3</f>
        <v>#N/A</v>
      </c>
      <c r="D22" s="146" t="e">
        <f>'1月'!D22</f>
        <v>#N/A</v>
      </c>
      <c r="E22" s="268" t="e">
        <f>'1月'!E22</f>
        <v>#N/A</v>
      </c>
      <c r="F22" s="146" t="e">
        <f>'1月'!F22</f>
        <v>#N/A</v>
      </c>
      <c r="G22" s="268" t="e">
        <f>'1月'!G22</f>
        <v>#N/A</v>
      </c>
      <c r="H22" s="146" t="e">
        <f>'1月'!H22</f>
        <v>#N/A</v>
      </c>
      <c r="I22" s="268" t="e">
        <f>'1月'!I22</f>
        <v>#N/A</v>
      </c>
      <c r="J22" s="72"/>
      <c r="K22" s="79"/>
      <c r="L22" s="146" t="e">
        <f>'1月'!L22</f>
        <v>#N/A</v>
      </c>
      <c r="M22" s="32"/>
      <c r="N22" s="32"/>
      <c r="O22" s="32"/>
      <c r="P22" s="33"/>
      <c r="Q22" s="188"/>
    </row>
    <row r="23" spans="1:22" ht="15" hidden="1" customHeight="1">
      <c r="A23" s="77">
        <v>46060</v>
      </c>
      <c r="B23" s="81"/>
      <c r="C23" s="146" t="e">
        <f>C8</f>
        <v>#N/A</v>
      </c>
      <c r="D23" s="146" t="e">
        <f t="shared" ref="D23:I23" si="8">D8</f>
        <v>#N/A</v>
      </c>
      <c r="E23" s="146" t="e">
        <f t="shared" si="8"/>
        <v>#N/A</v>
      </c>
      <c r="F23" s="146" t="e">
        <f t="shared" si="8"/>
        <v>#N/A</v>
      </c>
      <c r="G23" s="146" t="e">
        <f t="shared" si="8"/>
        <v>#N/A</v>
      </c>
      <c r="H23" s="146" t="e">
        <f t="shared" si="8"/>
        <v>#N/A</v>
      </c>
      <c r="I23" s="146" t="e">
        <f t="shared" si="8"/>
        <v>#N/A</v>
      </c>
      <c r="J23" s="72"/>
      <c r="K23" s="79"/>
      <c r="L23" s="146" t="e">
        <f>L8</f>
        <v>#N/A</v>
      </c>
      <c r="M23" s="34"/>
      <c r="N23" s="34"/>
      <c r="O23" s="34"/>
      <c r="P23" s="35"/>
      <c r="Q23" s="185"/>
      <c r="V23" s="134"/>
    </row>
    <row r="24" spans="1:22" ht="15" hidden="1" customHeight="1">
      <c r="A24" s="77">
        <v>46061</v>
      </c>
      <c r="B24" s="81"/>
      <c r="C24" s="146" t="e">
        <f>C23</f>
        <v>#N/A</v>
      </c>
      <c r="D24" s="146" t="e">
        <f t="shared" ref="D24:I24" si="9">D23</f>
        <v>#N/A</v>
      </c>
      <c r="E24" s="146" t="e">
        <f t="shared" si="9"/>
        <v>#N/A</v>
      </c>
      <c r="F24" s="146" t="e">
        <f t="shared" si="9"/>
        <v>#N/A</v>
      </c>
      <c r="G24" s="146" t="e">
        <f t="shared" si="9"/>
        <v>#N/A</v>
      </c>
      <c r="H24" s="146" t="e">
        <f t="shared" si="9"/>
        <v>#N/A</v>
      </c>
      <c r="I24" s="146" t="e">
        <f t="shared" si="9"/>
        <v>#N/A</v>
      </c>
      <c r="J24" s="72"/>
      <c r="K24" s="79"/>
      <c r="L24" s="146" t="e">
        <f>L23</f>
        <v>#N/A</v>
      </c>
      <c r="M24" s="34"/>
      <c r="N24" s="34"/>
      <c r="O24" s="34"/>
      <c r="P24" s="35"/>
      <c r="Q24" s="185"/>
      <c r="V24" s="134"/>
    </row>
    <row r="25" spans="1:22" ht="15" hidden="1" customHeight="1">
      <c r="A25" s="77">
        <v>46064</v>
      </c>
      <c r="B25" s="81"/>
      <c r="C25" s="146" t="e">
        <f>C10</f>
        <v>#N/A</v>
      </c>
      <c r="D25" s="146" t="e">
        <f t="shared" ref="D25:I25" si="10">D10</f>
        <v>#N/A</v>
      </c>
      <c r="E25" s="146" t="e">
        <f t="shared" si="10"/>
        <v>#N/A</v>
      </c>
      <c r="F25" s="146" t="e">
        <f t="shared" si="10"/>
        <v>#N/A</v>
      </c>
      <c r="G25" s="146" t="e">
        <f t="shared" si="10"/>
        <v>#N/A</v>
      </c>
      <c r="H25" s="146" t="e">
        <f t="shared" si="10"/>
        <v>#N/A</v>
      </c>
      <c r="I25" s="146" t="e">
        <f t="shared" si="10"/>
        <v>#N/A</v>
      </c>
      <c r="J25" s="72"/>
      <c r="K25" s="79"/>
      <c r="L25" s="146" t="e">
        <f>L10</f>
        <v>#N/A</v>
      </c>
      <c r="M25" s="34"/>
      <c r="N25" s="34"/>
      <c r="O25" s="34"/>
      <c r="P25" s="35"/>
      <c r="Q25" s="185"/>
      <c r="V25" s="134"/>
    </row>
    <row r="26" spans="1:22" ht="15" hidden="1" customHeight="1">
      <c r="A26" s="77">
        <v>46067</v>
      </c>
      <c r="B26" s="81"/>
      <c r="C26" s="146" t="e">
        <f>C12</f>
        <v>#N/A</v>
      </c>
      <c r="D26" s="146" t="e">
        <f t="shared" ref="D26:I26" si="11">D12</f>
        <v>#N/A</v>
      </c>
      <c r="E26" s="146" t="e">
        <f t="shared" si="11"/>
        <v>#N/A</v>
      </c>
      <c r="F26" s="146" t="e">
        <f t="shared" si="11"/>
        <v>#N/A</v>
      </c>
      <c r="G26" s="146" t="e">
        <f t="shared" si="11"/>
        <v>#N/A</v>
      </c>
      <c r="H26" s="146" t="e">
        <f t="shared" si="11"/>
        <v>#N/A</v>
      </c>
      <c r="I26" s="146" t="e">
        <f t="shared" si="11"/>
        <v>#N/A</v>
      </c>
      <c r="J26" s="72"/>
      <c r="K26" s="79"/>
      <c r="L26" s="146" t="e">
        <f>L12</f>
        <v>#N/A</v>
      </c>
      <c r="M26" s="34"/>
      <c r="N26" s="34"/>
      <c r="O26" s="34"/>
      <c r="P26" s="35"/>
      <c r="Q26" s="187"/>
      <c r="V26" s="134"/>
    </row>
    <row r="27" spans="1:22" ht="15" hidden="1" customHeight="1">
      <c r="A27" s="77">
        <v>46068</v>
      </c>
      <c r="B27" s="81"/>
      <c r="C27" s="146" t="e">
        <f>C26</f>
        <v>#N/A</v>
      </c>
      <c r="D27" s="146" t="e">
        <f t="shared" ref="D27:I27" si="12">D26</f>
        <v>#N/A</v>
      </c>
      <c r="E27" s="146" t="e">
        <f t="shared" si="12"/>
        <v>#N/A</v>
      </c>
      <c r="F27" s="146" t="e">
        <f t="shared" si="12"/>
        <v>#N/A</v>
      </c>
      <c r="G27" s="146" t="e">
        <f t="shared" si="12"/>
        <v>#N/A</v>
      </c>
      <c r="H27" s="146" t="e">
        <f t="shared" si="12"/>
        <v>#N/A</v>
      </c>
      <c r="I27" s="146" t="e">
        <f t="shared" si="12"/>
        <v>#N/A</v>
      </c>
      <c r="J27" s="72"/>
      <c r="K27" s="79"/>
      <c r="L27" s="146" t="e">
        <f>L26</f>
        <v>#N/A</v>
      </c>
      <c r="M27" s="34"/>
      <c r="N27" s="34"/>
      <c r="O27" s="34"/>
      <c r="P27" s="35"/>
      <c r="Q27" s="187"/>
      <c r="V27" s="134"/>
    </row>
    <row r="28" spans="1:22" ht="15" hidden="1" customHeight="1">
      <c r="A28" s="77">
        <v>46074</v>
      </c>
      <c r="B28" s="81"/>
      <c r="C28" s="146" t="e">
        <f>C17</f>
        <v>#N/A</v>
      </c>
      <c r="D28" s="146" t="e">
        <f t="shared" ref="D28:I28" si="13">D17</f>
        <v>#N/A</v>
      </c>
      <c r="E28" s="146" t="e">
        <f t="shared" si="13"/>
        <v>#N/A</v>
      </c>
      <c r="F28" s="146" t="e">
        <f t="shared" si="13"/>
        <v>#N/A</v>
      </c>
      <c r="G28" s="146" t="e">
        <f t="shared" si="13"/>
        <v>#N/A</v>
      </c>
      <c r="H28" s="146" t="e">
        <f t="shared" si="13"/>
        <v>#N/A</v>
      </c>
      <c r="I28" s="146" t="e">
        <f t="shared" si="13"/>
        <v>#N/A</v>
      </c>
      <c r="J28" s="72"/>
      <c r="K28" s="79"/>
      <c r="L28" s="146" t="e">
        <f>L17</f>
        <v>#N/A</v>
      </c>
      <c r="M28" s="34"/>
      <c r="N28" s="34"/>
      <c r="O28" s="34"/>
      <c r="P28" s="35"/>
      <c r="Q28" s="187"/>
      <c r="V28" s="134"/>
    </row>
    <row r="29" spans="1:22" ht="15" hidden="1" customHeight="1">
      <c r="A29" s="77">
        <v>46075</v>
      </c>
      <c r="B29" s="81"/>
      <c r="C29" s="146" t="e">
        <f>C28</f>
        <v>#N/A</v>
      </c>
      <c r="D29" s="146" t="e">
        <f t="shared" ref="D29:I30" si="14">D28</f>
        <v>#N/A</v>
      </c>
      <c r="E29" s="146" t="e">
        <f t="shared" si="14"/>
        <v>#N/A</v>
      </c>
      <c r="F29" s="146" t="e">
        <f t="shared" si="14"/>
        <v>#N/A</v>
      </c>
      <c r="G29" s="146" t="e">
        <f t="shared" si="14"/>
        <v>#N/A</v>
      </c>
      <c r="H29" s="146" t="e">
        <f t="shared" si="14"/>
        <v>#N/A</v>
      </c>
      <c r="I29" s="146" t="e">
        <f t="shared" si="14"/>
        <v>#N/A</v>
      </c>
      <c r="J29" s="72"/>
      <c r="K29" s="79"/>
      <c r="L29" s="146" t="e">
        <f>L28</f>
        <v>#N/A</v>
      </c>
      <c r="M29" s="34"/>
      <c r="N29" s="34"/>
      <c r="O29" s="34"/>
      <c r="P29" s="35"/>
      <c r="Q29" s="187"/>
      <c r="V29" s="134"/>
    </row>
    <row r="30" spans="1:22" ht="15" hidden="1" customHeight="1">
      <c r="A30" s="77">
        <v>46076</v>
      </c>
      <c r="B30" s="81"/>
      <c r="C30" s="146" t="e">
        <f>C29</f>
        <v>#N/A</v>
      </c>
      <c r="D30" s="146" t="e">
        <f t="shared" si="14"/>
        <v>#N/A</v>
      </c>
      <c r="E30" s="146" t="e">
        <f t="shared" si="14"/>
        <v>#N/A</v>
      </c>
      <c r="F30" s="146" t="e">
        <f t="shared" si="14"/>
        <v>#N/A</v>
      </c>
      <c r="G30" s="146" t="e">
        <f t="shared" si="14"/>
        <v>#N/A</v>
      </c>
      <c r="H30" s="146" t="e">
        <f t="shared" si="14"/>
        <v>#N/A</v>
      </c>
      <c r="I30" s="146" t="e">
        <f t="shared" si="14"/>
        <v>#N/A</v>
      </c>
      <c r="J30" s="72"/>
      <c r="K30" s="79"/>
      <c r="L30" s="146" t="e">
        <f>L29</f>
        <v>#N/A</v>
      </c>
      <c r="M30" s="34"/>
      <c r="N30" s="34"/>
      <c r="O30" s="34"/>
      <c r="P30" s="35"/>
      <c r="Q30" s="187"/>
      <c r="V30" s="134"/>
    </row>
    <row r="31" spans="1:22" ht="15" hidden="1" customHeight="1">
      <c r="A31" s="77">
        <v>46081</v>
      </c>
      <c r="B31" s="81"/>
      <c r="C31" s="146" t="e">
        <f>C21</f>
        <v>#N/A</v>
      </c>
      <c r="D31" s="146" t="e">
        <f t="shared" ref="D31:I31" si="15">D21</f>
        <v>#N/A</v>
      </c>
      <c r="E31" s="146" t="e">
        <f t="shared" si="15"/>
        <v>#N/A</v>
      </c>
      <c r="F31" s="146" t="e">
        <f t="shared" si="15"/>
        <v>#N/A</v>
      </c>
      <c r="G31" s="146" t="e">
        <f t="shared" si="15"/>
        <v>#N/A</v>
      </c>
      <c r="H31" s="146" t="e">
        <f t="shared" si="15"/>
        <v>#N/A</v>
      </c>
      <c r="I31" s="146" t="e">
        <f t="shared" si="15"/>
        <v>#N/A</v>
      </c>
      <c r="J31" s="72"/>
      <c r="K31" s="79"/>
      <c r="L31" s="146" t="e">
        <f>L21</f>
        <v>#N/A</v>
      </c>
      <c r="M31" s="34"/>
      <c r="N31" s="34"/>
      <c r="O31" s="34"/>
      <c r="P31" s="35"/>
      <c r="Q31" s="187"/>
      <c r="V31" s="134"/>
    </row>
    <row r="32" spans="1:22">
      <c r="A32" s="77"/>
      <c r="B32" s="85"/>
      <c r="C32" s="80"/>
      <c r="D32" s="17"/>
      <c r="E32" s="23"/>
      <c r="F32" s="17"/>
      <c r="G32" s="23"/>
      <c r="H32" s="17"/>
      <c r="I32" s="23"/>
      <c r="J32" s="72"/>
      <c r="K32" s="80"/>
      <c r="L32" s="80"/>
      <c r="M32" s="86"/>
      <c r="N32" s="86"/>
      <c r="O32" s="86"/>
      <c r="P32" s="86"/>
      <c r="Q32" s="86"/>
    </row>
    <row r="33" spans="1:24">
      <c r="A33" s="77"/>
      <c r="B33" s="85"/>
      <c r="C33" s="80"/>
      <c r="D33" s="17"/>
      <c r="E33" s="23"/>
      <c r="F33" s="17"/>
      <c r="G33" s="23"/>
      <c r="H33" s="17"/>
      <c r="I33" s="23"/>
      <c r="J33" s="72"/>
      <c r="K33" s="80"/>
      <c r="L33" s="80"/>
      <c r="M33" s="86"/>
      <c r="N33" s="86"/>
      <c r="O33" s="86"/>
      <c r="P33" s="86"/>
      <c r="Q33" s="86"/>
    </row>
    <row r="34" spans="1:24" ht="14.1" thickBot="1">
      <c r="A34" s="87"/>
      <c r="B34" s="88"/>
      <c r="C34" s="89"/>
      <c r="D34" s="1"/>
      <c r="E34" s="2"/>
      <c r="F34" s="1"/>
      <c r="G34" s="1"/>
      <c r="H34" s="17"/>
      <c r="L34" s="38"/>
      <c r="M34" s="38"/>
      <c r="N34" s="38"/>
      <c r="O34" s="38"/>
      <c r="P34" s="38"/>
      <c r="Q34" s="38"/>
    </row>
    <row r="35" spans="1:24" ht="16.8" thickBot="1">
      <c r="A35" s="87"/>
      <c r="B35" s="88"/>
      <c r="C35" s="89"/>
      <c r="D35" s="1"/>
      <c r="E35" s="2"/>
      <c r="F35" s="1"/>
      <c r="G35" s="1"/>
      <c r="H35" s="17"/>
      <c r="L35" s="302" t="s">
        <v>723</v>
      </c>
      <c r="M35" s="303"/>
      <c r="N35" s="300">
        <f>K36</f>
        <v>0</v>
      </c>
      <c r="O35" s="301"/>
      <c r="P35" s="38"/>
      <c r="Q35" s="38"/>
    </row>
    <row r="36" spans="1:24">
      <c r="A36" s="87"/>
      <c r="B36" s="88"/>
      <c r="C36" s="89"/>
      <c r="D36" s="1"/>
      <c r="E36" s="2"/>
      <c r="F36" s="1"/>
      <c r="G36" s="1"/>
      <c r="H36" s="88"/>
      <c r="K36" s="143">
        <f>SUM(K4:K35)+'1月'!K33</f>
        <v>0</v>
      </c>
      <c r="L36" s="38"/>
      <c r="M36" s="38"/>
      <c r="N36" s="38"/>
      <c r="O36" s="38"/>
      <c r="P36" s="38"/>
      <c r="Q36" s="38"/>
    </row>
    <row r="37" spans="1:24">
      <c r="A37" s="87"/>
      <c r="B37" s="88"/>
      <c r="C37" s="107" t="s">
        <v>125</v>
      </c>
      <c r="D37" s="108"/>
      <c r="E37" s="104"/>
      <c r="F37" s="103"/>
      <c r="G37" s="191">
        <f ca="1">TODAY()</f>
        <v>46026</v>
      </c>
      <c r="H37" s="110"/>
      <c r="I37" s="111"/>
      <c r="J37" s="111"/>
      <c r="L37" s="107" t="s">
        <v>123</v>
      </c>
      <c r="M37" s="38"/>
      <c r="N37" s="38"/>
      <c r="O37" s="38"/>
      <c r="P37" s="38"/>
      <c r="Q37" s="38"/>
    </row>
    <row r="38" spans="1:24" ht="17.399999999999999">
      <c r="A38" s="87"/>
      <c r="C38" s="38"/>
      <c r="D38" s="40" t="s">
        <v>1</v>
      </c>
      <c r="E38" s="293">
        <f ca="1">IF(G37&gt;DATE(2026,2,28),DATE(2026,2,28),TODAY())</f>
        <v>46026</v>
      </c>
      <c r="F38" s="293"/>
      <c r="G38" s="293"/>
      <c r="L38" s="38"/>
      <c r="M38" s="38"/>
      <c r="N38" s="38"/>
      <c r="O38" s="38"/>
      <c r="P38" s="38"/>
      <c r="Q38" s="38"/>
    </row>
    <row r="39" spans="1:24" ht="14.1" thickBot="1">
      <c r="B39" s="53"/>
      <c r="C39" s="90"/>
      <c r="K39" s="53"/>
      <c r="L39" s="90"/>
    </row>
    <row r="40" spans="1:24" ht="14.25" customHeight="1">
      <c r="B40" s="53"/>
      <c r="C40" s="296" t="s">
        <v>724</v>
      </c>
      <c r="D40" s="297"/>
      <c r="E40" s="297"/>
      <c r="F40" s="297"/>
      <c r="G40" s="158"/>
      <c r="H40" s="159"/>
      <c r="I40" s="160"/>
      <c r="J40" s="41"/>
      <c r="K40" s="53"/>
      <c r="L40" s="39"/>
      <c r="M40" s="39"/>
      <c r="N40" s="59"/>
      <c r="O40" s="39"/>
      <c r="P40" s="39"/>
      <c r="Q40" s="39"/>
      <c r="R40" s="182"/>
      <c r="S40" s="41"/>
    </row>
    <row r="41" spans="1:24" ht="14.25" customHeight="1">
      <c r="B41" s="53"/>
      <c r="C41" s="298"/>
      <c r="D41" s="299"/>
      <c r="E41" s="299"/>
      <c r="F41" s="299"/>
      <c r="G41" s="162"/>
      <c r="H41" s="163"/>
      <c r="I41" s="164"/>
      <c r="J41" s="41"/>
      <c r="K41" s="53"/>
      <c r="L41" s="39"/>
      <c r="M41" s="39"/>
      <c r="N41" s="59"/>
      <c r="O41" s="39"/>
      <c r="P41" s="39"/>
      <c r="Q41" s="39"/>
      <c r="R41" s="182"/>
      <c r="S41" s="41"/>
      <c r="T41" s="88"/>
      <c r="U41" s="88"/>
      <c r="V41" s="88"/>
      <c r="W41" s="88"/>
      <c r="X41" s="88"/>
    </row>
    <row r="42" spans="1:24">
      <c r="C42" s="165"/>
      <c r="D42" s="162"/>
      <c r="E42" s="161"/>
      <c r="F42" s="162"/>
      <c r="G42" s="162"/>
      <c r="H42" s="163"/>
      <c r="I42" s="164"/>
      <c r="J42" s="41"/>
      <c r="L42" s="39"/>
      <c r="M42" s="39"/>
      <c r="N42" s="59"/>
      <c r="O42" s="39"/>
      <c r="P42" s="39"/>
      <c r="Q42" s="39"/>
      <c r="R42" s="182"/>
      <c r="S42" s="41"/>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104"/>
      <c r="O55" s="103"/>
      <c r="P55" s="191">
        <f ca="1">TODAY()</f>
        <v>46026</v>
      </c>
      <c r="Q55" s="39"/>
      <c r="R55" s="182"/>
      <c r="S55" s="41"/>
    </row>
    <row r="56" spans="3:21" ht="17.399999999999999">
      <c r="C56" s="165"/>
      <c r="D56" s="162"/>
      <c r="E56" s="161"/>
      <c r="F56" s="162"/>
      <c r="G56" s="162"/>
      <c r="H56" s="163"/>
      <c r="I56" s="164"/>
      <c r="J56" s="41"/>
      <c r="L56" s="39"/>
      <c r="M56" s="40" t="s">
        <v>1</v>
      </c>
      <c r="N56" s="293">
        <f ca="1">IF(P55&gt;DATE(2026,2,28),DATE(2026,2,28),TODAY())</f>
        <v>46026</v>
      </c>
      <c r="O56" s="293"/>
      <c r="P56" s="293"/>
      <c r="Q56" s="41"/>
      <c r="R56" s="182"/>
      <c r="S56" s="41"/>
    </row>
    <row r="57" spans="3:21" ht="36.9" thickBot="1">
      <c r="C57" s="165"/>
      <c r="D57" s="289" t="s">
        <v>5</v>
      </c>
      <c r="E57" s="290"/>
      <c r="F57" s="304" t="e">
        <f ca="1">VLOOKUP($E$38,$A$4:$H$36,3,0)</f>
        <v>#N/A</v>
      </c>
      <c r="G57" s="305"/>
      <c r="H57" s="305"/>
      <c r="I57" s="306"/>
      <c r="J57" s="41"/>
      <c r="L57" s="39"/>
      <c r="M57" s="40" t="s">
        <v>5</v>
      </c>
      <c r="N57" s="310" t="e">
        <f ca="1">VLOOKUP($N$56,$A$4:$L$38,12,0)</f>
        <v>#N/A</v>
      </c>
      <c r="O57" s="310"/>
      <c r="P57" s="310"/>
      <c r="Q57" s="41"/>
      <c r="R57" s="182"/>
      <c r="S57" s="41"/>
    </row>
    <row r="58" spans="3:21" ht="17.399999999999999">
      <c r="C58" s="166"/>
      <c r="D58" s="287" t="s">
        <v>147</v>
      </c>
      <c r="E58" s="288"/>
      <c r="F58" s="153"/>
      <c r="G58" s="294" t="e">
        <f ca="1">VLOOKUP($E$38,$A$4:$H$36,4,0)</f>
        <v>#N/A</v>
      </c>
      <c r="H58" s="294"/>
      <c r="I58" s="167" t="e">
        <f ca="1">VLOOKUP($E$38,$A$4:$H$36,5,0)</f>
        <v>#N/A</v>
      </c>
      <c r="J58" s="41"/>
      <c r="L58" s="39"/>
      <c r="M58" s="39"/>
      <c r="N58" s="39"/>
      <c r="O58" s="39"/>
      <c r="P58" s="39"/>
      <c r="Q58" s="39"/>
      <c r="R58" s="182"/>
      <c r="S58" s="41"/>
    </row>
    <row r="59" spans="3:21" ht="17.399999999999999">
      <c r="C59" s="165"/>
      <c r="D59" s="289" t="s">
        <v>69</v>
      </c>
      <c r="E59" s="290"/>
      <c r="F59" s="151"/>
      <c r="G59" s="295" t="e">
        <f ca="1">VLOOKUP($E$38,$A$4:$H$36,6,0)</f>
        <v>#N/A</v>
      </c>
      <c r="H59" s="295"/>
      <c r="I59" s="168" t="e">
        <f ca="1">VLOOKUP($E$38,$A$4:$H$36,7,0)</f>
        <v>#N/A</v>
      </c>
      <c r="J59" s="41"/>
      <c r="L59" s="39"/>
      <c r="M59" s="39"/>
      <c r="N59" s="39"/>
      <c r="O59" s="39"/>
      <c r="P59" s="39"/>
      <c r="Q59" s="39"/>
      <c r="R59" s="182"/>
      <c r="S59" s="41"/>
    </row>
    <row r="60" spans="3:21" ht="17.399999999999999">
      <c r="C60" s="165"/>
      <c r="D60" s="289" t="s">
        <v>70</v>
      </c>
      <c r="E60" s="290"/>
      <c r="F60" s="151"/>
      <c r="G60" s="295" t="e">
        <f ca="1">VLOOKUP($E$38,$A$4:$H$36,8,0)</f>
        <v>#N/A</v>
      </c>
      <c r="H60" s="295"/>
      <c r="I60" s="168" t="e">
        <f ca="1">VLOOKUP($E$38,$A$4:$I$36,9,0)</f>
        <v>#N/A</v>
      </c>
      <c r="J60" s="51"/>
      <c r="L60" s="39"/>
      <c r="M60" s="39"/>
      <c r="N60" s="39"/>
      <c r="O60" s="39"/>
      <c r="P60" s="39"/>
      <c r="Q60" s="39"/>
      <c r="R60" s="182"/>
      <c r="S60" s="51"/>
    </row>
    <row r="61" spans="3:21" ht="5.25" customHeight="1" thickBot="1">
      <c r="C61" s="169"/>
      <c r="D61" s="170"/>
      <c r="E61" s="171"/>
      <c r="F61" s="172"/>
      <c r="G61" s="172"/>
      <c r="H61" s="173"/>
      <c r="I61" s="174"/>
      <c r="J61" s="51"/>
      <c r="L61" s="39"/>
      <c r="M61" s="43"/>
      <c r="N61" s="44"/>
      <c r="O61" s="39"/>
      <c r="P61" s="39"/>
      <c r="Q61" s="39"/>
      <c r="R61" s="182"/>
      <c r="S61" s="51"/>
    </row>
    <row r="62" spans="3:21">
      <c r="D62" s="46"/>
      <c r="E62" s="47"/>
      <c r="H62" s="52"/>
      <c r="I62" s="52"/>
      <c r="J62" s="53"/>
      <c r="M62" s="46"/>
      <c r="N62" s="47"/>
      <c r="R62" s="183"/>
      <c r="S62" s="53"/>
      <c r="U62" s="54"/>
    </row>
    <row r="64" spans="3:21">
      <c r="L64" s="38"/>
      <c r="M64" s="38"/>
      <c r="N64" s="38"/>
      <c r="O64" s="38"/>
      <c r="P64" s="38"/>
      <c r="Q64" s="38"/>
    </row>
    <row r="65" spans="2:17">
      <c r="C65" s="55" t="s">
        <v>20</v>
      </c>
      <c r="L65" s="38"/>
      <c r="M65" s="38"/>
      <c r="N65" s="38"/>
      <c r="O65" s="38"/>
      <c r="P65" s="38"/>
      <c r="Q65" s="38"/>
    </row>
    <row r="66" spans="2:17">
      <c r="C66" s="56" t="s">
        <v>21</v>
      </c>
      <c r="L66" s="38"/>
      <c r="M66" s="38"/>
      <c r="N66" s="38"/>
      <c r="O66" s="38"/>
      <c r="P66" s="38"/>
      <c r="Q66" s="38"/>
    </row>
    <row r="67" spans="2:17">
      <c r="C67" s="57" t="s">
        <v>49</v>
      </c>
      <c r="L67" s="38"/>
      <c r="M67" s="38"/>
      <c r="N67" s="38"/>
      <c r="O67" s="38"/>
      <c r="P67" s="38"/>
      <c r="Q67" s="38"/>
    </row>
    <row r="68" spans="2:17">
      <c r="C68" s="57" t="s">
        <v>50</v>
      </c>
      <c r="E68" s="104"/>
      <c r="F68" s="103"/>
      <c r="G68" s="191">
        <f ca="1">TODAY()</f>
        <v>46026</v>
      </c>
      <c r="L68" s="38"/>
      <c r="M68" s="38"/>
      <c r="N68" s="38"/>
      <c r="O68" s="38"/>
      <c r="P68" s="38"/>
      <c r="Q68" s="38"/>
    </row>
    <row r="69" spans="2:17" ht="17.399999999999999">
      <c r="C69" s="57"/>
      <c r="D69" s="40" t="s">
        <v>1</v>
      </c>
      <c r="E69" s="293">
        <f ca="1">IF(G68&gt;DATE(2026,2,28),DATE(2026,2,28),TODAY())</f>
        <v>46026</v>
      </c>
      <c r="F69" s="293"/>
      <c r="G69" s="293"/>
      <c r="L69" s="38"/>
      <c r="M69" s="38"/>
      <c r="N69" s="38"/>
      <c r="O69" s="38"/>
      <c r="P69" s="38"/>
      <c r="Q69" s="38"/>
    </row>
    <row r="70" spans="2:17" ht="14.1" thickBot="1">
      <c r="B70" s="49"/>
      <c r="C70" s="58"/>
      <c r="L70" s="38"/>
      <c r="M70" s="38"/>
      <c r="N70" s="38"/>
      <c r="O70" s="38"/>
      <c r="P70" s="38"/>
      <c r="Q70" s="38"/>
    </row>
    <row r="71" spans="2:17" ht="14.25" customHeight="1">
      <c r="B71" s="49"/>
      <c r="C71" s="296" t="s">
        <v>724</v>
      </c>
      <c r="D71" s="297"/>
      <c r="E71" s="297"/>
      <c r="F71" s="297"/>
      <c r="G71" s="158"/>
      <c r="H71" s="159"/>
      <c r="I71" s="160"/>
      <c r="L71" s="38"/>
      <c r="M71" s="38"/>
      <c r="N71" s="38"/>
      <c r="O71" s="38"/>
      <c r="P71" s="38"/>
      <c r="Q71" s="38"/>
    </row>
    <row r="72" spans="2:17" ht="14.25" customHeight="1">
      <c r="B72" s="49"/>
      <c r="C72" s="298"/>
      <c r="D72" s="299"/>
      <c r="E72" s="299"/>
      <c r="F72" s="299"/>
      <c r="G72" s="162"/>
      <c r="H72" s="163"/>
      <c r="I72" s="164"/>
      <c r="L72" s="38"/>
      <c r="M72" s="38"/>
      <c r="N72" s="38"/>
      <c r="O72" s="38"/>
      <c r="P72" s="38"/>
      <c r="Q72" s="38"/>
    </row>
    <row r="73" spans="2:17">
      <c r="C73" s="165"/>
      <c r="D73" s="162"/>
      <c r="E73" s="161"/>
      <c r="F73" s="162"/>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4.1" thickBot="1">
      <c r="C87" s="165"/>
      <c r="D87" s="162"/>
      <c r="E87" s="161"/>
      <c r="F87" s="162"/>
      <c r="G87" s="162"/>
      <c r="H87" s="163"/>
      <c r="I87" s="164"/>
      <c r="L87" s="38"/>
      <c r="M87" s="38"/>
      <c r="N87" s="38"/>
      <c r="O87" s="38"/>
      <c r="P87" s="38"/>
      <c r="Q87" s="38"/>
    </row>
    <row r="88" spans="3:17" ht="17.399999999999999">
      <c r="C88" s="166"/>
      <c r="D88" s="287" t="s">
        <v>147</v>
      </c>
      <c r="E88" s="288"/>
      <c r="F88" s="153"/>
      <c r="G88" s="153"/>
      <c r="H88" s="154" t="e">
        <f ca="1">VLOOKUP($E$69,$A$4:$H$39,5,0)</f>
        <v>#N/A</v>
      </c>
      <c r="I88" s="167"/>
      <c r="L88" s="38"/>
      <c r="M88" s="38"/>
      <c r="N88" s="38"/>
      <c r="O88" s="38"/>
      <c r="P88" s="38"/>
      <c r="Q88" s="38"/>
    </row>
    <row r="89" spans="3:17" ht="17.399999999999999">
      <c r="C89" s="165"/>
      <c r="D89" s="289" t="s">
        <v>69</v>
      </c>
      <c r="E89" s="290"/>
      <c r="F89" s="151"/>
      <c r="G89" s="151"/>
      <c r="H89" s="152" t="e">
        <f ca="1">VLOOKUP($E$69,$A$4:$H$39,7,0)</f>
        <v>#N/A</v>
      </c>
      <c r="I89" s="168"/>
      <c r="J89" s="41"/>
      <c r="L89" s="38"/>
      <c r="M89" s="38"/>
      <c r="N89" s="38"/>
      <c r="O89" s="38"/>
      <c r="P89" s="38"/>
      <c r="Q89" s="38"/>
    </row>
    <row r="90" spans="3:17" ht="17.399999999999999">
      <c r="C90" s="165"/>
      <c r="D90" s="289" t="s">
        <v>70</v>
      </c>
      <c r="E90" s="290"/>
      <c r="F90" s="151"/>
      <c r="G90" s="151"/>
      <c r="H90" s="152" t="e">
        <f ca="1">VLOOKUP($E$69,$A$4:$I$39,9,0)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DwZ+2TCUxkzHhj44zYB6+XgWOLk/z5zoinWIIn2vh1wgUUULjKakhoRonYqdFIgXkxS1F39HJbJdAT83DY9tOg==" saltValue="RFBv1orWbSBANGCP8cxraA==" spinCount="100000" sheet="1" objects="1" scenarios="1"/>
  <mergeCells count="20">
    <mergeCell ref="D60:E60"/>
    <mergeCell ref="G60:H60"/>
    <mergeCell ref="D89:E89"/>
    <mergeCell ref="D90:E90"/>
    <mergeCell ref="E69:G69"/>
    <mergeCell ref="D88:E88"/>
    <mergeCell ref="C71:F72"/>
    <mergeCell ref="D58:E58"/>
    <mergeCell ref="G58:H58"/>
    <mergeCell ref="D59:E59"/>
    <mergeCell ref="B1:C1"/>
    <mergeCell ref="N56:P56"/>
    <mergeCell ref="N57:P57"/>
    <mergeCell ref="N35:O35"/>
    <mergeCell ref="L35:M35"/>
    <mergeCell ref="D57:E57"/>
    <mergeCell ref="F57:I57"/>
    <mergeCell ref="E38:G38"/>
    <mergeCell ref="G59:H59"/>
    <mergeCell ref="C40:F41"/>
  </mergeCells>
  <phoneticPr fontId="1"/>
  <conditionalFormatting sqref="C3">
    <cfRule type="expression" dxfId="922" priority="135">
      <formula>$C$3&gt;0</formula>
    </cfRule>
  </conditionalFormatting>
  <conditionalFormatting sqref="C4:I21">
    <cfRule type="containsErrors" dxfId="921" priority="79">
      <formula>ISERROR(C4)</formula>
    </cfRule>
  </conditionalFormatting>
  <conditionalFormatting sqref="C22:I31">
    <cfRule type="containsErrors" dxfId="920" priority="55">
      <formula>ISERROR(C22)</formula>
    </cfRule>
    <cfRule type="containsErrors" dxfId="919" priority="48">
      <formula>ISERROR(C22)</formula>
    </cfRule>
    <cfRule type="containsErrors" dxfId="918" priority="35">
      <formula>ISERROR(C22)</formula>
    </cfRule>
    <cfRule type="containsErrors" dxfId="917" priority="41">
      <formula>ISERROR(C22)</formula>
    </cfRule>
    <cfRule type="containsErrors" dxfId="916" priority="33">
      <formula>ISERROR(C22)</formula>
    </cfRule>
  </conditionalFormatting>
  <conditionalFormatting sqref="D3">
    <cfRule type="expression" dxfId="915" priority="295">
      <formula>$C$3&gt;0</formula>
    </cfRule>
  </conditionalFormatting>
  <conditionalFormatting sqref="D34:D37">
    <cfRule type="expression" dxfId="914" priority="293">
      <formula>D34*-1=#REF!</formula>
    </cfRule>
  </conditionalFormatting>
  <conditionalFormatting sqref="D34:G37">
    <cfRule type="containsErrors" dxfId="913" priority="89">
      <formula>ISERROR(D34)</formula>
    </cfRule>
  </conditionalFormatting>
  <conditionalFormatting sqref="D32:I33">
    <cfRule type="containsErrors" dxfId="912" priority="286">
      <formula>ISERROR(D32)</formula>
    </cfRule>
  </conditionalFormatting>
  <conditionalFormatting sqref="E22:E31">
    <cfRule type="cellIs" dxfId="911" priority="32" operator="lessThan">
      <formula>0</formula>
    </cfRule>
    <cfRule type="cellIs" dxfId="910" priority="47" operator="lessThan">
      <formula>0</formula>
    </cfRule>
    <cfRule type="containsErrors" dxfId="909" priority="30">
      <formula>ISERROR(E22)</formula>
    </cfRule>
    <cfRule type="containsErrors" dxfId="908" priority="31">
      <formula>ISERROR(E22)</formula>
    </cfRule>
    <cfRule type="cellIs" dxfId="907" priority="40" operator="lessThan">
      <formula>0</formula>
    </cfRule>
  </conditionalFormatting>
  <conditionalFormatting sqref="F57">
    <cfRule type="containsErrors" dxfId="906" priority="108">
      <formula>ISERROR(F57)</formula>
    </cfRule>
  </conditionalFormatting>
  <conditionalFormatting sqref="F4:G21">
    <cfRule type="expression" dxfId="905" priority="75">
      <formula>$C$3=0</formula>
    </cfRule>
  </conditionalFormatting>
  <conditionalFormatting sqref="F22:G31">
    <cfRule type="containsErrors" dxfId="904" priority="46">
      <formula>ISERROR(F22)</formula>
    </cfRule>
  </conditionalFormatting>
  <conditionalFormatting sqref="F22:I31">
    <cfRule type="containsErrors" dxfId="903" priority="52">
      <formula>ISERROR(F22)</formula>
    </cfRule>
  </conditionalFormatting>
  <conditionalFormatting sqref="G4:G21 E4:E33 I4:I33 K4:K33">
    <cfRule type="cellIs" dxfId="902" priority="76" operator="lessThan">
      <formula>0</formula>
    </cfRule>
  </conditionalFormatting>
  <conditionalFormatting sqref="G5:G31 E32:I33 I5:I31 E5:E31 E34:G37">
    <cfRule type="expression" dxfId="901" priority="54">
      <formula>$F5*-1=$C$3</formula>
    </cfRule>
  </conditionalFormatting>
  <conditionalFormatting sqref="G22:G31">
    <cfRule type="cellIs" dxfId="900" priority="39" operator="lessThan">
      <formula>0</formula>
    </cfRule>
    <cfRule type="cellIs" dxfId="899" priority="28" operator="lessThan">
      <formula>0</formula>
    </cfRule>
    <cfRule type="cellIs" dxfId="898" priority="51" operator="lessThan">
      <formula>0</formula>
    </cfRule>
    <cfRule type="cellIs" dxfId="897" priority="26" operator="lessThan">
      <formula>0</formula>
    </cfRule>
    <cfRule type="containsErrors" dxfId="896" priority="25">
      <formula>ISERROR(G22)</formula>
    </cfRule>
    <cfRule type="containsErrors" dxfId="895" priority="24">
      <formula>ISERROR(G22)</formula>
    </cfRule>
    <cfRule type="cellIs" dxfId="894" priority="45" operator="lessThan">
      <formula>0</formula>
    </cfRule>
    <cfRule type="containsErrors" dxfId="893" priority="27">
      <formula>ISERROR(G22)</formula>
    </cfRule>
  </conditionalFormatting>
  <conditionalFormatting sqref="G22:G33">
    <cfRule type="cellIs" dxfId="892" priority="53" operator="lessThan">
      <formula>0</formula>
    </cfRule>
  </conditionalFormatting>
  <conditionalFormatting sqref="G58:I60">
    <cfRule type="containsErrors" dxfId="891" priority="102">
      <formula>ISERROR(G58)</formula>
    </cfRule>
  </conditionalFormatting>
  <conditionalFormatting sqref="H22:H31">
    <cfRule type="containsErrors" dxfId="890" priority="56">
      <formula>ISERROR(H22)</formula>
    </cfRule>
  </conditionalFormatting>
  <conditionalFormatting sqref="H34:H35">
    <cfRule type="containsErrors" dxfId="889" priority="281">
      <formula>ISERROR(H34)</formula>
    </cfRule>
  </conditionalFormatting>
  <conditionalFormatting sqref="H88:H90">
    <cfRule type="containsErrors" dxfId="888" priority="105">
      <formula>ISERROR(H88)</formula>
    </cfRule>
  </conditionalFormatting>
  <conditionalFormatting sqref="H22:I31">
    <cfRule type="containsErrors" dxfId="887" priority="44">
      <formula>ISERROR(H22)</formula>
    </cfRule>
  </conditionalFormatting>
  <conditionalFormatting sqref="I22:I31">
    <cfRule type="containsErrors" dxfId="886" priority="14">
      <formula>ISERROR(I22)</formula>
    </cfRule>
    <cfRule type="containsErrors" dxfId="885" priority="15">
      <formula>ISERROR(I22)</formula>
    </cfRule>
    <cfRule type="containsErrors" dxfId="884" priority="17">
      <formula>ISERROR(I22)</formula>
    </cfRule>
    <cfRule type="cellIs" dxfId="883" priority="18" operator="lessThan">
      <formula>0</formula>
    </cfRule>
    <cfRule type="containsErrors" dxfId="882" priority="22">
      <formula>ISERROR(I22)</formula>
    </cfRule>
    <cfRule type="cellIs" dxfId="881" priority="23" operator="lessThan">
      <formula>0</formula>
    </cfRule>
    <cfRule type="cellIs" dxfId="880" priority="38" operator="lessThan">
      <formula>0</formula>
    </cfRule>
    <cfRule type="cellIs" dxfId="879" priority="43" operator="lessThan">
      <formula>0</formula>
    </cfRule>
    <cfRule type="cellIs" dxfId="878" priority="16" operator="lessThan">
      <formula>0</formula>
    </cfRule>
    <cfRule type="cellIs" dxfId="877" priority="49" operator="lessThan">
      <formula>0</formula>
    </cfRule>
    <cfRule type="containsErrors" dxfId="876" priority="50">
      <formula>ISERROR(I22)</formula>
    </cfRule>
  </conditionalFormatting>
  <conditionalFormatting sqref="K22:K31">
    <cfRule type="cellIs" dxfId="875" priority="37" operator="equal">
      <formula>0</formula>
    </cfRule>
  </conditionalFormatting>
  <conditionalFormatting sqref="K4:L21">
    <cfRule type="cellIs" dxfId="874" priority="69" operator="equal">
      <formula>0</formula>
    </cfRule>
  </conditionalFormatting>
  <conditionalFormatting sqref="K32:L33">
    <cfRule type="cellIs" dxfId="873" priority="288" operator="equal">
      <formula>0</formula>
    </cfRule>
  </conditionalFormatting>
  <conditionalFormatting sqref="L3">
    <cfRule type="cellIs" dxfId="872" priority="100" operator="equal">
      <formula>0</formula>
    </cfRule>
  </conditionalFormatting>
  <conditionalFormatting sqref="L3:L22 C32:C37">
    <cfRule type="containsErrors" dxfId="871" priority="171">
      <formula>ISERROR(C3)</formula>
    </cfRule>
  </conditionalFormatting>
  <conditionalFormatting sqref="L22">
    <cfRule type="containsErrors" dxfId="870" priority="12">
      <formula>ISERROR(L22)</formula>
    </cfRule>
    <cfRule type="containsErrors" dxfId="869" priority="8">
      <formula>ISERROR(L22)</formula>
    </cfRule>
  </conditionalFormatting>
  <conditionalFormatting sqref="L22:L31">
    <cfRule type="containsErrors" dxfId="868" priority="5">
      <formula>ISERROR(L22)</formula>
    </cfRule>
  </conditionalFormatting>
  <conditionalFormatting sqref="L22:L33">
    <cfRule type="containsErrors" dxfId="867" priority="3">
      <formula>ISERROR(L22)</formula>
    </cfRule>
  </conditionalFormatting>
  <conditionalFormatting sqref="L23:L31">
    <cfRule type="containsErrors" dxfId="866" priority="2">
      <formula>ISERROR(L23)</formula>
    </cfRule>
    <cfRule type="containsErrors" dxfId="865" priority="1">
      <formula>ISERROR(L23)</formula>
    </cfRule>
  </conditionalFormatting>
  <conditionalFormatting sqref="L37">
    <cfRule type="containsErrors" dxfId="864" priority="296">
      <formula>ISERROR(L37)</formula>
    </cfRule>
  </conditionalFormatting>
  <conditionalFormatting sqref="N35">
    <cfRule type="cellIs" dxfId="863" priority="270" operator="lessThan">
      <formula>0</formula>
    </cfRule>
  </conditionalFormatting>
  <conditionalFormatting sqref="N88:N90">
    <cfRule type="cellIs" dxfId="862" priority="316" operator="greaterThanOrEqual">
      <formula>0</formula>
    </cfRule>
    <cfRule type="cellIs" dxfId="861" priority="315" operator="lessThan">
      <formula>0</formula>
    </cfRule>
  </conditionalFormatting>
  <conditionalFormatting sqref="N55:P55 E68:G68">
    <cfRule type="expression" dxfId="860" priority="88">
      <formula>$F55*-1=$C$3</formula>
    </cfRule>
    <cfRule type="containsErrors" dxfId="859" priority="87">
      <formula>ISERROR(E55)</formula>
    </cfRule>
  </conditionalFormatting>
  <conditionalFormatting sqref="N57:Q57">
    <cfRule type="containsErrors" dxfId="858" priority="91">
      <formula>ISERROR(N57)</formula>
    </cfRule>
  </conditionalFormatting>
  <conditionalFormatting sqref="N58:Q60">
    <cfRule type="cellIs" dxfId="857" priority="93" operator="greaterThanOrEqual">
      <formula>0</formula>
    </cfRule>
    <cfRule type="cellIs" dxfId="856" priority="92" operator="lessThan">
      <formula>0</formula>
    </cfRule>
  </conditionalFormatting>
  <dataValidations count="1">
    <dataValidation type="list" allowBlank="1" showInputMessage="1" sqref="E69:G69 E38:G38 N56:Q56" xr:uid="{DB669928-F76A-48C5-8AA9-F5262DA79A40}">
      <formula1>$A$4:$A$21</formula1>
    </dataValidation>
  </dataValidations>
  <hyperlinks>
    <hyperlink ref="R3" location="米国株!C29" display="米国株入力シートへジャンプ⇒" xr:uid="{F6B83B66-A261-4710-847B-095F22A80EB4}"/>
    <hyperlink ref="Q1" location="目次!A1" display="目次へジャンプ" xr:uid="{310CCF4D-58D6-4B36-A00B-59DA8F7A8CFC}"/>
  </hyperlinks>
  <pageMargins left="0.7" right="0.7" top="0.75" bottom="0.75" header="0.3" footer="0.3"/>
  <pageSetup paperSize="9" orientation="portrait" r:id="rId1"/>
  <ignoredErrors>
    <ignoredError sqref="D32:O32 I21:K21 O18:O21 D17:E17 D18:E21 G18:K18 G21 G17:K17 G19:K20 O17" evalError="1"/>
    <ignoredError sqref="C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B307-1262-4C37-A21C-A69F5EECE273}">
  <sheetPr codeName="Sheet5"/>
  <dimension ref="A1:X105"/>
  <sheetViews>
    <sheetView showGridLines="0" zoomScaleNormal="100" workbookViewId="0">
      <pane xSplit="2" ySplit="1" topLeftCell="C2" activePane="bottomRight" state="frozen"/>
      <selection activeCell="B23" sqref="B23"/>
      <selection pane="topRight" activeCell="B23" sqref="B23"/>
      <selection pane="bottomLeft" activeCell="B23" sqref="B23"/>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8.600000000000001" thickBot="1">
      <c r="A3" s="72"/>
      <c r="B3" s="283" t="s">
        <v>804</v>
      </c>
      <c r="C3" s="136" t="e">
        <f>'2月'!C21</f>
        <v>#N/A</v>
      </c>
      <c r="D3" s="271" t="s">
        <v>805</v>
      </c>
      <c r="E3" s="73"/>
      <c r="F3" s="74"/>
      <c r="G3" s="73"/>
      <c r="H3" s="74"/>
      <c r="I3" s="73"/>
      <c r="J3" s="72"/>
      <c r="K3" s="75"/>
      <c r="L3" s="80" t="e">
        <f>'2月'!L21</f>
        <v>#N/A</v>
      </c>
      <c r="M3" s="32" t="s">
        <v>58</v>
      </c>
      <c r="N3" s="32" t="s">
        <v>59</v>
      </c>
      <c r="O3" s="32" t="s">
        <v>60</v>
      </c>
      <c r="P3" s="33" t="s">
        <v>61</v>
      </c>
      <c r="Q3" s="253" t="s">
        <v>202</v>
      </c>
      <c r="R3" s="215" t="s">
        <v>201</v>
      </c>
    </row>
    <row r="4" spans="1:18" ht="15">
      <c r="A4" s="77">
        <v>46083</v>
      </c>
      <c r="B4" s="176" t="s">
        <v>790</v>
      </c>
      <c r="C4" s="78" t="e">
        <f>IF(L4&gt;0,L4-SUM(K4)-'2月'!K36,NA())</f>
        <v>#N/A</v>
      </c>
      <c r="D4" s="30" t="e">
        <f t="shared" ref="D4:D23" si="0">C4-C3</f>
        <v>#N/A</v>
      </c>
      <c r="E4" s="31" t="e">
        <f>D4/C3</f>
        <v>#N/A</v>
      </c>
      <c r="F4" s="30" t="e">
        <f t="shared" ref="F4:F23" si="1">C4-$C$3</f>
        <v>#N/A</v>
      </c>
      <c r="G4" s="31" t="e">
        <f>F4/$C$3</f>
        <v>#N/A</v>
      </c>
      <c r="H4" s="30" t="e">
        <f t="shared" ref="H4:H21" si="2">C4-$C$2</f>
        <v>#N/A</v>
      </c>
      <c r="I4" s="31" t="e">
        <f>H4/$C$2</f>
        <v>#N/A</v>
      </c>
      <c r="J4" s="72"/>
      <c r="K4" s="79">
        <f>IFERROR(VLOOKUP(A4,入力シート!$A$14:$B$1048576,2,0),0)</f>
        <v>0</v>
      </c>
      <c r="L4" s="80" t="e">
        <f t="shared" ref="L4:L23" si="3">IF(SUM(M4:Q4)&gt;0,SUM(M4:Q4),NA())</f>
        <v>#N/A</v>
      </c>
      <c r="M4" s="34"/>
      <c r="N4" s="34"/>
      <c r="O4" s="34"/>
      <c r="P4" s="35"/>
      <c r="Q4" s="185">
        <f>米国株!E47</f>
        <v>0</v>
      </c>
    </row>
    <row r="5" spans="1:18" ht="15">
      <c r="A5" s="77">
        <v>46084</v>
      </c>
      <c r="B5" s="177" t="s">
        <v>355</v>
      </c>
      <c r="C5" s="82" t="e">
        <f>IF(L5&gt;0,L5-SUM(K4:K5)-'2月'!K36,NA())</f>
        <v>#N/A</v>
      </c>
      <c r="D5" s="30" t="e">
        <f t="shared" si="0"/>
        <v>#N/A</v>
      </c>
      <c r="E5" s="31" t="e">
        <f t="shared" ref="E5:E21" si="4">D5/C4</f>
        <v>#N/A</v>
      </c>
      <c r="F5" s="30" t="e">
        <f t="shared" si="1"/>
        <v>#N/A</v>
      </c>
      <c r="G5" s="31" t="e">
        <f t="shared" ref="G5:G14" si="5">F5/$C$3</f>
        <v>#N/A</v>
      </c>
      <c r="H5" s="30" t="e">
        <f t="shared" si="2"/>
        <v>#N/A</v>
      </c>
      <c r="I5" s="31" t="e">
        <f t="shared" ref="I5:I21" si="6">H5/$C$2</f>
        <v>#N/A</v>
      </c>
      <c r="J5" s="72"/>
      <c r="K5" s="79">
        <f>IFERROR(VLOOKUP(A5,入力シート!$A$14:$B$1048576,2,0),0)</f>
        <v>0</v>
      </c>
      <c r="L5" s="80" t="e">
        <f t="shared" si="3"/>
        <v>#N/A</v>
      </c>
      <c r="M5" s="34"/>
      <c r="N5" s="34"/>
      <c r="O5" s="34"/>
      <c r="P5" s="35"/>
      <c r="Q5" s="185">
        <f>米国株!E48</f>
        <v>0</v>
      </c>
    </row>
    <row r="6" spans="1:18" ht="15">
      <c r="A6" s="77">
        <v>46085</v>
      </c>
      <c r="B6" s="177" t="s">
        <v>356</v>
      </c>
      <c r="C6" s="82" t="e">
        <f>IF(L6&gt;0,L6-SUM(K4:K6)-'2月'!K36,NA())</f>
        <v>#N/A</v>
      </c>
      <c r="D6" s="30" t="e">
        <f t="shared" si="0"/>
        <v>#N/A</v>
      </c>
      <c r="E6" s="31" t="e">
        <f t="shared" si="4"/>
        <v>#N/A</v>
      </c>
      <c r="F6" s="30" t="e">
        <f t="shared" si="1"/>
        <v>#N/A</v>
      </c>
      <c r="G6" s="31" t="e">
        <f t="shared" si="5"/>
        <v>#N/A</v>
      </c>
      <c r="H6" s="30" t="e">
        <f t="shared" si="2"/>
        <v>#N/A</v>
      </c>
      <c r="I6" s="31" t="e">
        <f t="shared" si="6"/>
        <v>#N/A</v>
      </c>
      <c r="J6" s="72"/>
      <c r="K6" s="79">
        <f>IFERROR(VLOOKUP(A6,入力シート!$A$14:$B$1048576,2,0),0)</f>
        <v>0</v>
      </c>
      <c r="L6" s="80" t="e">
        <f t="shared" si="3"/>
        <v>#N/A</v>
      </c>
      <c r="M6" s="34"/>
      <c r="N6" s="34"/>
      <c r="O6" s="34"/>
      <c r="P6" s="35"/>
      <c r="Q6" s="185">
        <f>米国株!E49</f>
        <v>0</v>
      </c>
    </row>
    <row r="7" spans="1:18" ht="15">
      <c r="A7" s="77">
        <v>46086</v>
      </c>
      <c r="B7" s="177" t="s">
        <v>252</v>
      </c>
      <c r="C7" s="82" t="e">
        <f>IF(L7&gt;0,L7-SUM(K4:K7)-'2月'!K36,NA())</f>
        <v>#N/A</v>
      </c>
      <c r="D7" s="30" t="e">
        <f t="shared" si="0"/>
        <v>#N/A</v>
      </c>
      <c r="E7" s="31" t="e">
        <f t="shared" si="4"/>
        <v>#N/A</v>
      </c>
      <c r="F7" s="30" t="e">
        <f t="shared" si="1"/>
        <v>#N/A</v>
      </c>
      <c r="G7" s="31" t="e">
        <f t="shared" si="5"/>
        <v>#N/A</v>
      </c>
      <c r="H7" s="30" t="e">
        <f t="shared" si="2"/>
        <v>#N/A</v>
      </c>
      <c r="I7" s="31" t="e">
        <f t="shared" si="6"/>
        <v>#N/A</v>
      </c>
      <c r="J7" s="72"/>
      <c r="K7" s="79">
        <f>IFERROR(VLOOKUP(A7,入力シート!$A$14:$B$1048576,2,0),0)</f>
        <v>0</v>
      </c>
      <c r="L7" s="80" t="e">
        <f t="shared" si="3"/>
        <v>#N/A</v>
      </c>
      <c r="M7" s="34"/>
      <c r="N7" s="34"/>
      <c r="O7" s="34"/>
      <c r="P7" s="35"/>
      <c r="Q7" s="185">
        <f>米国株!E50</f>
        <v>0</v>
      </c>
    </row>
    <row r="8" spans="1:18" ht="15">
      <c r="A8" s="77">
        <v>46087</v>
      </c>
      <c r="B8" s="177" t="s">
        <v>253</v>
      </c>
      <c r="C8" s="82" t="e">
        <f>IF(L8&gt;0,L8-SUM(K4:K8)-'2月'!K36,NA())</f>
        <v>#N/A</v>
      </c>
      <c r="D8" s="30" t="e">
        <f t="shared" si="0"/>
        <v>#N/A</v>
      </c>
      <c r="E8" s="31" t="e">
        <f t="shared" si="4"/>
        <v>#N/A</v>
      </c>
      <c r="F8" s="30" t="e">
        <f t="shared" si="1"/>
        <v>#N/A</v>
      </c>
      <c r="G8" s="31" t="e">
        <f t="shared" si="5"/>
        <v>#N/A</v>
      </c>
      <c r="H8" s="30" t="e">
        <f t="shared" si="2"/>
        <v>#N/A</v>
      </c>
      <c r="I8" s="31" t="e">
        <f t="shared" si="6"/>
        <v>#N/A</v>
      </c>
      <c r="J8" s="72"/>
      <c r="K8" s="79">
        <f>IFERROR(VLOOKUP(A8,入力シート!$A$14:$B$1048576,2,0),0)</f>
        <v>0</v>
      </c>
      <c r="L8" s="80" t="e">
        <f t="shared" si="3"/>
        <v>#N/A</v>
      </c>
      <c r="M8" s="34"/>
      <c r="N8" s="34"/>
      <c r="O8" s="34"/>
      <c r="P8" s="35"/>
      <c r="Q8" s="185">
        <f>米国株!E51</f>
        <v>0</v>
      </c>
    </row>
    <row r="9" spans="1:18" ht="15">
      <c r="A9" s="77">
        <v>46090</v>
      </c>
      <c r="B9" s="177" t="s">
        <v>791</v>
      </c>
      <c r="C9" s="82" t="e">
        <f>IF(L9&gt;0,L9-SUM(K4:K9)-'2月'!K36,NA())</f>
        <v>#N/A</v>
      </c>
      <c r="D9" s="30" t="e">
        <f t="shared" si="0"/>
        <v>#N/A</v>
      </c>
      <c r="E9" s="31" t="e">
        <f>D9/C8</f>
        <v>#N/A</v>
      </c>
      <c r="F9" s="30" t="e">
        <f t="shared" si="1"/>
        <v>#N/A</v>
      </c>
      <c r="G9" s="31" t="e">
        <f t="shared" si="5"/>
        <v>#N/A</v>
      </c>
      <c r="H9" s="30" t="e">
        <f t="shared" si="2"/>
        <v>#N/A</v>
      </c>
      <c r="I9" s="31" t="e">
        <f t="shared" si="6"/>
        <v>#N/A</v>
      </c>
      <c r="J9" s="72"/>
      <c r="K9" s="79">
        <f>IFERROR(VLOOKUP(A9,入力シート!$A$14:$B$1048576,2,0),0)</f>
        <v>0</v>
      </c>
      <c r="L9" s="80" t="e">
        <f t="shared" si="3"/>
        <v>#N/A</v>
      </c>
      <c r="M9" s="34"/>
      <c r="N9" s="34"/>
      <c r="O9" s="34"/>
      <c r="P9" s="35"/>
      <c r="Q9" s="185">
        <f>米国株!E52</f>
        <v>0</v>
      </c>
    </row>
    <row r="10" spans="1:18" ht="15">
      <c r="A10" s="77">
        <v>46091</v>
      </c>
      <c r="B10" s="177" t="s">
        <v>357</v>
      </c>
      <c r="C10" s="82" t="e">
        <f>IF(L10&gt;0,L10-SUM(K4:K10)-'2月'!K36,NA())</f>
        <v>#N/A</v>
      </c>
      <c r="D10" s="30" t="e">
        <f t="shared" si="0"/>
        <v>#N/A</v>
      </c>
      <c r="E10" s="31" t="e">
        <f t="shared" si="4"/>
        <v>#N/A</v>
      </c>
      <c r="F10" s="30" t="e">
        <f t="shared" si="1"/>
        <v>#N/A</v>
      </c>
      <c r="G10" s="31" t="e">
        <f t="shared" si="5"/>
        <v>#N/A</v>
      </c>
      <c r="H10" s="30" t="e">
        <f t="shared" si="2"/>
        <v>#N/A</v>
      </c>
      <c r="I10" s="31" t="e">
        <f t="shared" si="6"/>
        <v>#N/A</v>
      </c>
      <c r="J10" s="72"/>
      <c r="K10" s="79">
        <f>IFERROR(VLOOKUP(A10,入力シート!$A$14:$B$1048576,2,0),0)</f>
        <v>0</v>
      </c>
      <c r="L10" s="80" t="e">
        <f t="shared" si="3"/>
        <v>#N/A</v>
      </c>
      <c r="M10" s="34"/>
      <c r="N10" s="34"/>
      <c r="O10" s="34"/>
      <c r="P10" s="35"/>
      <c r="Q10" s="185">
        <f>米国株!E53</f>
        <v>0</v>
      </c>
    </row>
    <row r="11" spans="1:18" ht="15">
      <c r="A11" s="77">
        <v>46092</v>
      </c>
      <c r="B11" s="177" t="s">
        <v>358</v>
      </c>
      <c r="C11" s="82" t="e">
        <f>IF(L11&gt;0,L11-SUM(K4:K11)-'2月'!K36,NA())</f>
        <v>#N/A</v>
      </c>
      <c r="D11" s="30" t="e">
        <f t="shared" si="0"/>
        <v>#N/A</v>
      </c>
      <c r="E11" s="31" t="e">
        <f t="shared" si="4"/>
        <v>#N/A</v>
      </c>
      <c r="F11" s="30" t="e">
        <f t="shared" si="1"/>
        <v>#N/A</v>
      </c>
      <c r="G11" s="31" t="e">
        <f t="shared" si="5"/>
        <v>#N/A</v>
      </c>
      <c r="H11" s="30" t="e">
        <f t="shared" si="2"/>
        <v>#N/A</v>
      </c>
      <c r="I11" s="31" t="e">
        <f t="shared" si="6"/>
        <v>#N/A</v>
      </c>
      <c r="J11" s="72"/>
      <c r="K11" s="79">
        <f>IFERROR(VLOOKUP(A11,入力シート!$A$14:$B$1048576,2,0),0)</f>
        <v>0</v>
      </c>
      <c r="L11" s="80" t="e">
        <f t="shared" si="3"/>
        <v>#N/A</v>
      </c>
      <c r="M11" s="34"/>
      <c r="N11" s="34"/>
      <c r="O11" s="34"/>
      <c r="P11" s="35"/>
      <c r="Q11" s="185">
        <f>米国株!E54</f>
        <v>0</v>
      </c>
    </row>
    <row r="12" spans="1:18" ht="15">
      <c r="A12" s="77">
        <v>46093</v>
      </c>
      <c r="B12" s="177" t="s">
        <v>254</v>
      </c>
      <c r="C12" s="82" t="e">
        <f>IF(L12&gt;0,L12-SUM(K4:K12)-'2月'!K36,NA())</f>
        <v>#N/A</v>
      </c>
      <c r="D12" s="30" t="e">
        <f t="shared" si="0"/>
        <v>#N/A</v>
      </c>
      <c r="E12" s="31" t="e">
        <f t="shared" si="4"/>
        <v>#N/A</v>
      </c>
      <c r="F12" s="30" t="e">
        <f t="shared" si="1"/>
        <v>#N/A</v>
      </c>
      <c r="G12" s="31" t="e">
        <f t="shared" si="5"/>
        <v>#N/A</v>
      </c>
      <c r="H12" s="30" t="e">
        <f t="shared" si="2"/>
        <v>#N/A</v>
      </c>
      <c r="I12" s="31" t="e">
        <f t="shared" si="6"/>
        <v>#N/A</v>
      </c>
      <c r="J12" s="72"/>
      <c r="K12" s="79">
        <f>IFERROR(VLOOKUP(A12,入力シート!$A$14:$B$1048576,2,0),0)</f>
        <v>0</v>
      </c>
      <c r="L12" s="80" t="e">
        <f t="shared" si="3"/>
        <v>#N/A</v>
      </c>
      <c r="M12" s="34"/>
      <c r="N12" s="34"/>
      <c r="O12" s="34"/>
      <c r="P12" s="35"/>
      <c r="Q12" s="185">
        <f>米国株!E55</f>
        <v>0</v>
      </c>
    </row>
    <row r="13" spans="1:18" ht="15">
      <c r="A13" s="77">
        <v>46094</v>
      </c>
      <c r="B13" s="177" t="s">
        <v>255</v>
      </c>
      <c r="C13" s="82" t="e">
        <f>IF(L13&gt;0,L13-SUM(K4:K13)-'2月'!K36,NA())</f>
        <v>#N/A</v>
      </c>
      <c r="D13" s="30" t="e">
        <f t="shared" si="0"/>
        <v>#N/A</v>
      </c>
      <c r="E13" s="31" t="e">
        <f t="shared" si="4"/>
        <v>#N/A</v>
      </c>
      <c r="F13" s="30" t="e">
        <f t="shared" si="1"/>
        <v>#N/A</v>
      </c>
      <c r="G13" s="31" t="e">
        <f t="shared" si="5"/>
        <v>#N/A</v>
      </c>
      <c r="H13" s="30" t="e">
        <f t="shared" si="2"/>
        <v>#N/A</v>
      </c>
      <c r="I13" s="31" t="e">
        <f t="shared" si="6"/>
        <v>#N/A</v>
      </c>
      <c r="J13" s="72"/>
      <c r="K13" s="79">
        <f>IFERROR(VLOOKUP(A13,入力シート!$A$14:$B$1048576,2,0),0)</f>
        <v>0</v>
      </c>
      <c r="L13" s="80" t="e">
        <f t="shared" si="3"/>
        <v>#N/A</v>
      </c>
      <c r="M13" s="34"/>
      <c r="N13" s="34"/>
      <c r="O13" s="34"/>
      <c r="P13" s="35"/>
      <c r="Q13" s="185">
        <f>米国株!E56</f>
        <v>0</v>
      </c>
    </row>
    <row r="14" spans="1:18" ht="15">
      <c r="A14" s="77">
        <v>46097</v>
      </c>
      <c r="B14" s="177" t="s">
        <v>792</v>
      </c>
      <c r="C14" s="82" t="e">
        <f>IF(L14&gt;0,L14-SUM(K4:K14)-'2月'!K36,NA())</f>
        <v>#N/A</v>
      </c>
      <c r="D14" s="30" t="e">
        <f t="shared" si="0"/>
        <v>#N/A</v>
      </c>
      <c r="E14" s="31" t="e">
        <f>D14/C13</f>
        <v>#N/A</v>
      </c>
      <c r="F14" s="30" t="e">
        <f t="shared" si="1"/>
        <v>#N/A</v>
      </c>
      <c r="G14" s="31" t="e">
        <f t="shared" si="5"/>
        <v>#N/A</v>
      </c>
      <c r="H14" s="30" t="e">
        <f t="shared" si="2"/>
        <v>#N/A</v>
      </c>
      <c r="I14" s="31" t="e">
        <f t="shared" si="6"/>
        <v>#N/A</v>
      </c>
      <c r="J14" s="72"/>
      <c r="K14" s="79">
        <f>IFERROR(VLOOKUP(A14,入力シート!$A$14:$B$1048576,2,0),0)</f>
        <v>0</v>
      </c>
      <c r="L14" s="80" t="e">
        <f t="shared" si="3"/>
        <v>#N/A</v>
      </c>
      <c r="M14" s="34"/>
      <c r="N14" s="34"/>
      <c r="O14" s="34"/>
      <c r="P14" s="35"/>
      <c r="Q14" s="185">
        <f>米国株!E57</f>
        <v>0</v>
      </c>
    </row>
    <row r="15" spans="1:18" ht="15">
      <c r="A15" s="77">
        <v>46098</v>
      </c>
      <c r="B15" s="177" t="s">
        <v>359</v>
      </c>
      <c r="C15" s="82" t="e">
        <f>IF(L15&gt;0,L15-SUM(K4:K15)-'2月'!K36,NA())</f>
        <v>#N/A</v>
      </c>
      <c r="D15" s="30" t="e">
        <f t="shared" si="0"/>
        <v>#N/A</v>
      </c>
      <c r="E15" s="31" t="e">
        <f>D15/C14</f>
        <v>#N/A</v>
      </c>
      <c r="F15" s="30" t="e">
        <f t="shared" si="1"/>
        <v>#N/A</v>
      </c>
      <c r="G15" s="31" t="e">
        <f>F15/$C$3</f>
        <v>#N/A</v>
      </c>
      <c r="H15" s="30" t="e">
        <f t="shared" si="2"/>
        <v>#N/A</v>
      </c>
      <c r="I15" s="31" t="e">
        <f t="shared" si="6"/>
        <v>#N/A</v>
      </c>
      <c r="J15" s="72"/>
      <c r="K15" s="79">
        <f>IFERROR(VLOOKUP(A15,入力シート!$A$14:$B$1048576,2,0),0)</f>
        <v>0</v>
      </c>
      <c r="L15" s="80" t="e">
        <f t="shared" si="3"/>
        <v>#N/A</v>
      </c>
      <c r="M15" s="34"/>
      <c r="N15" s="34"/>
      <c r="O15" s="34"/>
      <c r="P15" s="35"/>
      <c r="Q15" s="185">
        <f>米国株!E58</f>
        <v>0</v>
      </c>
    </row>
    <row r="16" spans="1:18" ht="15">
      <c r="A16" s="77">
        <v>46099</v>
      </c>
      <c r="B16" s="177" t="s">
        <v>360</v>
      </c>
      <c r="C16" s="82" t="e">
        <f>IF(L16&gt;0,L16-SUM(K4:K16)-'2月'!K36,NA())</f>
        <v>#N/A</v>
      </c>
      <c r="D16" s="30" t="e">
        <f t="shared" si="0"/>
        <v>#N/A</v>
      </c>
      <c r="E16" s="31" t="e">
        <f t="shared" si="4"/>
        <v>#N/A</v>
      </c>
      <c r="F16" s="30" t="e">
        <f t="shared" si="1"/>
        <v>#N/A</v>
      </c>
      <c r="G16" s="31" t="e">
        <f t="shared" ref="G16:G21" si="7">F16/$C$3</f>
        <v>#N/A</v>
      </c>
      <c r="H16" s="30" t="e">
        <f t="shared" si="2"/>
        <v>#N/A</v>
      </c>
      <c r="I16" s="31" t="e">
        <f t="shared" si="6"/>
        <v>#N/A</v>
      </c>
      <c r="J16" s="72"/>
      <c r="K16" s="79">
        <f>IFERROR(VLOOKUP(A16,入力シート!$A$14:$B$1048576,2,0),0)</f>
        <v>0</v>
      </c>
      <c r="L16" s="80" t="e">
        <f t="shared" si="3"/>
        <v>#N/A</v>
      </c>
      <c r="M16" s="34"/>
      <c r="N16" s="34"/>
      <c r="O16" s="34"/>
      <c r="P16" s="35"/>
      <c r="Q16" s="185">
        <f>米国株!E59</f>
        <v>0</v>
      </c>
    </row>
    <row r="17" spans="1:17" ht="15">
      <c r="A17" s="77">
        <v>46100</v>
      </c>
      <c r="B17" s="177" t="s">
        <v>256</v>
      </c>
      <c r="C17" s="82" t="e">
        <f>IF(L17&gt;0,L17-SUM(K4:K17)-'2月'!K36,NA())</f>
        <v>#N/A</v>
      </c>
      <c r="D17" s="30" t="e">
        <f t="shared" si="0"/>
        <v>#N/A</v>
      </c>
      <c r="E17" s="31" t="e">
        <f t="shared" si="4"/>
        <v>#N/A</v>
      </c>
      <c r="F17" s="30" t="e">
        <f t="shared" si="1"/>
        <v>#N/A</v>
      </c>
      <c r="G17" s="31" t="e">
        <f t="shared" si="7"/>
        <v>#N/A</v>
      </c>
      <c r="H17" s="30" t="e">
        <f t="shared" si="2"/>
        <v>#N/A</v>
      </c>
      <c r="I17" s="31" t="e">
        <f t="shared" si="6"/>
        <v>#N/A</v>
      </c>
      <c r="J17" s="72"/>
      <c r="K17" s="79">
        <f>IFERROR(VLOOKUP(A17,入力シート!$A$14:$B$1048576,2,0),0)</f>
        <v>0</v>
      </c>
      <c r="L17" s="80" t="e">
        <f t="shared" si="3"/>
        <v>#N/A</v>
      </c>
      <c r="M17" s="34"/>
      <c r="N17" s="34"/>
      <c r="O17" s="34"/>
      <c r="P17" s="35"/>
      <c r="Q17" s="185">
        <f>米国株!E60</f>
        <v>0</v>
      </c>
    </row>
    <row r="18" spans="1:17" ht="15">
      <c r="A18" s="77">
        <v>46104</v>
      </c>
      <c r="B18" s="177" t="s">
        <v>793</v>
      </c>
      <c r="C18" s="82" t="e">
        <f>IF(L18&gt;0,L18-SUM(K4:K18)-'2月'!K36,NA())</f>
        <v>#N/A</v>
      </c>
      <c r="D18" s="30" t="e">
        <f t="shared" si="0"/>
        <v>#N/A</v>
      </c>
      <c r="E18" s="31" t="e">
        <f>D18/C17</f>
        <v>#N/A</v>
      </c>
      <c r="F18" s="30" t="e">
        <f t="shared" si="1"/>
        <v>#N/A</v>
      </c>
      <c r="G18" s="31" t="e">
        <f t="shared" si="7"/>
        <v>#N/A</v>
      </c>
      <c r="H18" s="30" t="e">
        <f t="shared" si="2"/>
        <v>#N/A</v>
      </c>
      <c r="I18" s="31" t="e">
        <f t="shared" si="6"/>
        <v>#N/A</v>
      </c>
      <c r="J18" s="72"/>
      <c r="K18" s="79">
        <f>IFERROR(VLOOKUP(A18,入力シート!$A$14:$B$1048576,2,0),0)</f>
        <v>0</v>
      </c>
      <c r="L18" s="80" t="e">
        <f t="shared" si="3"/>
        <v>#N/A</v>
      </c>
      <c r="M18" s="34"/>
      <c r="N18" s="34"/>
      <c r="O18" s="34"/>
      <c r="P18" s="35"/>
      <c r="Q18" s="185">
        <f>米国株!E61</f>
        <v>0</v>
      </c>
    </row>
    <row r="19" spans="1:17" ht="15">
      <c r="A19" s="77">
        <v>46105</v>
      </c>
      <c r="B19" s="177" t="s">
        <v>361</v>
      </c>
      <c r="C19" s="82" t="e">
        <f>IF(L19&gt;0,L19-SUM(K4:K19)-'2月'!K36,NA())</f>
        <v>#N/A</v>
      </c>
      <c r="D19" s="30" t="e">
        <f t="shared" si="0"/>
        <v>#N/A</v>
      </c>
      <c r="E19" s="31" t="e">
        <f t="shared" si="4"/>
        <v>#N/A</v>
      </c>
      <c r="F19" s="30" t="e">
        <f t="shared" si="1"/>
        <v>#N/A</v>
      </c>
      <c r="G19" s="31" t="e">
        <f t="shared" si="7"/>
        <v>#N/A</v>
      </c>
      <c r="H19" s="30" t="e">
        <f t="shared" si="2"/>
        <v>#N/A</v>
      </c>
      <c r="I19" s="31" t="e">
        <f t="shared" si="6"/>
        <v>#N/A</v>
      </c>
      <c r="J19" s="72"/>
      <c r="K19" s="79">
        <f>IFERROR(VLOOKUP(A19,入力シート!$A$14:$B$1048576,2,0),0)</f>
        <v>0</v>
      </c>
      <c r="L19" s="80" t="e">
        <f t="shared" si="3"/>
        <v>#N/A</v>
      </c>
      <c r="M19" s="34"/>
      <c r="N19" s="34"/>
      <c r="O19" s="34"/>
      <c r="P19" s="35"/>
      <c r="Q19" s="185">
        <f>米国株!E62</f>
        <v>0</v>
      </c>
    </row>
    <row r="20" spans="1:17" ht="15">
      <c r="A20" s="77">
        <v>46106</v>
      </c>
      <c r="B20" s="177" t="s">
        <v>362</v>
      </c>
      <c r="C20" s="82" t="e">
        <f>IF(L20&gt;0,L20-SUM(K4:K20)-'2月'!K36,NA())</f>
        <v>#N/A</v>
      </c>
      <c r="D20" s="30" t="e">
        <f t="shared" si="0"/>
        <v>#N/A</v>
      </c>
      <c r="E20" s="31" t="e">
        <f t="shared" si="4"/>
        <v>#N/A</v>
      </c>
      <c r="F20" s="30" t="e">
        <f t="shared" si="1"/>
        <v>#N/A</v>
      </c>
      <c r="G20" s="31" t="e">
        <f t="shared" si="7"/>
        <v>#N/A</v>
      </c>
      <c r="H20" s="30" t="e">
        <f t="shared" si="2"/>
        <v>#N/A</v>
      </c>
      <c r="I20" s="31" t="e">
        <f t="shared" si="6"/>
        <v>#N/A</v>
      </c>
      <c r="J20" s="72"/>
      <c r="K20" s="79">
        <f>IFERROR(VLOOKUP(A20,入力シート!$A$14:$B$1048576,2,0),0)</f>
        <v>0</v>
      </c>
      <c r="L20" s="80" t="e">
        <f t="shared" si="3"/>
        <v>#N/A</v>
      </c>
      <c r="M20" s="34"/>
      <c r="N20" s="34"/>
      <c r="O20" s="34"/>
      <c r="P20" s="35"/>
      <c r="Q20" s="185">
        <f>米国株!E63</f>
        <v>0</v>
      </c>
    </row>
    <row r="21" spans="1:17" ht="15">
      <c r="A21" s="77">
        <v>46107</v>
      </c>
      <c r="B21" s="177" t="s">
        <v>257</v>
      </c>
      <c r="C21" s="82" t="e">
        <f>IF(L21&gt;0,L21-SUM(K4:K21)-'2月'!K36,NA())</f>
        <v>#N/A</v>
      </c>
      <c r="D21" s="30" t="e">
        <f t="shared" si="0"/>
        <v>#N/A</v>
      </c>
      <c r="E21" s="31" t="e">
        <f t="shared" si="4"/>
        <v>#N/A</v>
      </c>
      <c r="F21" s="30" t="e">
        <f t="shared" si="1"/>
        <v>#N/A</v>
      </c>
      <c r="G21" s="31" t="e">
        <f t="shared" si="7"/>
        <v>#N/A</v>
      </c>
      <c r="H21" s="30" t="e">
        <f t="shared" si="2"/>
        <v>#N/A</v>
      </c>
      <c r="I21" s="31" t="e">
        <f t="shared" si="6"/>
        <v>#N/A</v>
      </c>
      <c r="J21" s="72"/>
      <c r="K21" s="79">
        <f>IFERROR(VLOOKUP(A21,入力シート!$A$14:$B$1048576,2,0),0)</f>
        <v>0</v>
      </c>
      <c r="L21" s="80" t="e">
        <f t="shared" si="3"/>
        <v>#N/A</v>
      </c>
      <c r="M21" s="34"/>
      <c r="N21" s="34"/>
      <c r="O21" s="34"/>
      <c r="P21" s="35"/>
      <c r="Q21" s="185">
        <f>米国株!E64</f>
        <v>0</v>
      </c>
    </row>
    <row r="22" spans="1:17" ht="15">
      <c r="A22" s="77">
        <v>46108</v>
      </c>
      <c r="B22" s="177" t="s">
        <v>258</v>
      </c>
      <c r="C22" s="82" t="e">
        <f>IF(L22&gt;0,L22-SUM(K4:K22)-'2月'!K36,NA())</f>
        <v>#N/A</v>
      </c>
      <c r="D22" s="30" t="e">
        <f t="shared" si="0"/>
        <v>#N/A</v>
      </c>
      <c r="E22" s="31" t="e">
        <f>D22/C21</f>
        <v>#N/A</v>
      </c>
      <c r="F22" s="30" t="e">
        <f t="shared" si="1"/>
        <v>#N/A</v>
      </c>
      <c r="G22" s="31" t="e">
        <f>F22/$C$3</f>
        <v>#N/A</v>
      </c>
      <c r="H22" s="30" t="e">
        <f>C22-$C$2</f>
        <v>#N/A</v>
      </c>
      <c r="I22" s="31" t="e">
        <f>H22/$C$2</f>
        <v>#N/A</v>
      </c>
      <c r="J22" s="72"/>
      <c r="K22" s="79">
        <f>IFERROR(VLOOKUP(A22,入力シート!$A$14:$B$1048576,2,0),0)</f>
        <v>0</v>
      </c>
      <c r="L22" s="80" t="e">
        <f t="shared" si="3"/>
        <v>#N/A</v>
      </c>
      <c r="M22" s="34"/>
      <c r="N22" s="34"/>
      <c r="O22" s="34"/>
      <c r="P22" s="35"/>
      <c r="Q22" s="185">
        <f>米国株!E65</f>
        <v>0</v>
      </c>
    </row>
    <row r="23" spans="1:17" ht="15">
      <c r="A23" s="77">
        <v>46111</v>
      </c>
      <c r="B23" s="177" t="s">
        <v>794</v>
      </c>
      <c r="C23" s="82" t="e">
        <f>IF(L23&gt;0,L23-SUM(K4:K23)-'2月'!K36,NA())</f>
        <v>#N/A</v>
      </c>
      <c r="D23" s="30" t="e">
        <f t="shared" si="0"/>
        <v>#N/A</v>
      </c>
      <c r="E23" s="31" t="e">
        <f>D23/C22</f>
        <v>#N/A</v>
      </c>
      <c r="F23" s="30" t="e">
        <f t="shared" si="1"/>
        <v>#N/A</v>
      </c>
      <c r="G23" s="31" t="e">
        <f>F23/$C$3</f>
        <v>#N/A</v>
      </c>
      <c r="H23" s="30" t="e">
        <f>C23-$C$2</f>
        <v>#N/A</v>
      </c>
      <c r="I23" s="31" t="e">
        <f>H23/$C$2</f>
        <v>#N/A</v>
      </c>
      <c r="J23" s="72"/>
      <c r="K23" s="79">
        <f>IFERROR(VLOOKUP(A23,入力シート!$A$14:$B$1048576,2,0),0)</f>
        <v>0</v>
      </c>
      <c r="L23" s="80" t="e">
        <f t="shared" si="3"/>
        <v>#N/A</v>
      </c>
      <c r="M23" s="34"/>
      <c r="N23" s="34"/>
      <c r="O23" s="34"/>
      <c r="P23" s="35"/>
      <c r="Q23" s="185">
        <f>米国株!E66</f>
        <v>0</v>
      </c>
    </row>
    <row r="24" spans="1:17" ht="15">
      <c r="A24" s="77">
        <v>46112</v>
      </c>
      <c r="B24" s="177" t="s">
        <v>363</v>
      </c>
      <c r="C24" s="82" t="e">
        <f>IF(L24&gt;0,L24-SUM(K4:K24)-'2月'!K37,NA())</f>
        <v>#N/A</v>
      </c>
      <c r="D24" s="30" t="e">
        <f t="shared" ref="D24" si="8">C24-C23</f>
        <v>#N/A</v>
      </c>
      <c r="E24" s="31" t="e">
        <f>D24/C23</f>
        <v>#N/A</v>
      </c>
      <c r="F24" s="30" t="e">
        <f t="shared" ref="F24" si="9">C24-$C$3</f>
        <v>#N/A</v>
      </c>
      <c r="G24" s="31" t="e">
        <f>F24/$C$3</f>
        <v>#N/A</v>
      </c>
      <c r="H24" s="30" t="e">
        <f>C24-$C$2</f>
        <v>#N/A</v>
      </c>
      <c r="I24" s="31" t="e">
        <f>H24/$C$2</f>
        <v>#N/A</v>
      </c>
      <c r="J24" s="72"/>
      <c r="K24" s="79">
        <f>IFERROR(VLOOKUP(A24,入力シート!$A$14:$B$1048576,2,0),0)</f>
        <v>0</v>
      </c>
      <c r="L24" s="80" t="e">
        <f t="shared" ref="L24" si="10">IF(SUM(M24:Q24)&gt;0,SUM(M24:Q24),NA())</f>
        <v>#N/A</v>
      </c>
      <c r="M24" s="34"/>
      <c r="N24" s="34"/>
      <c r="O24" s="34"/>
      <c r="P24" s="35"/>
      <c r="Q24" s="185">
        <f>米国株!E67</f>
        <v>0</v>
      </c>
    </row>
    <row r="25" spans="1:17" ht="15" hidden="1">
      <c r="A25" s="77">
        <v>46082</v>
      </c>
      <c r="B25" s="177"/>
      <c r="C25" s="146" t="e">
        <f>C3</f>
        <v>#N/A</v>
      </c>
      <c r="D25" s="146" t="e">
        <f>'2月'!D21</f>
        <v>#N/A</v>
      </c>
      <c r="E25" s="146" t="e">
        <f>'2月'!E21</f>
        <v>#N/A</v>
      </c>
      <c r="F25" s="146" t="e">
        <f>'2月'!F21</f>
        <v>#N/A</v>
      </c>
      <c r="G25" s="146" t="e">
        <f>'2月'!G21</f>
        <v>#N/A</v>
      </c>
      <c r="H25" s="146" t="e">
        <f>'2月'!H21</f>
        <v>#N/A</v>
      </c>
      <c r="I25" s="146" t="e">
        <f>'2月'!I21</f>
        <v>#N/A</v>
      </c>
      <c r="J25" s="72"/>
      <c r="K25" s="79">
        <f>IFERROR(VLOOKUP(A25,入力シート!$A$14:$B$1048576,2,0),0)</f>
        <v>0</v>
      </c>
      <c r="L25" s="146" t="e">
        <f>'2月'!L21</f>
        <v>#N/A</v>
      </c>
      <c r="M25" s="34"/>
      <c r="N25" s="34"/>
      <c r="O25" s="34"/>
      <c r="P25" s="35"/>
      <c r="Q25" s="185"/>
    </row>
    <row r="26" spans="1:17" hidden="1">
      <c r="A26" s="77">
        <v>46088</v>
      </c>
      <c r="B26" s="81"/>
      <c r="C26" s="146" t="e">
        <f>C8</f>
        <v>#N/A</v>
      </c>
      <c r="D26" s="146" t="e">
        <f t="shared" ref="D26:I26" si="11">D8</f>
        <v>#N/A</v>
      </c>
      <c r="E26" s="146" t="e">
        <f t="shared" si="11"/>
        <v>#N/A</v>
      </c>
      <c r="F26" s="146" t="e">
        <f t="shared" si="11"/>
        <v>#N/A</v>
      </c>
      <c r="G26" s="146" t="e">
        <f t="shared" si="11"/>
        <v>#N/A</v>
      </c>
      <c r="H26" s="146" t="e">
        <f t="shared" si="11"/>
        <v>#N/A</v>
      </c>
      <c r="I26" s="146" t="e">
        <f t="shared" si="11"/>
        <v>#N/A</v>
      </c>
      <c r="J26" s="72"/>
      <c r="K26" s="79"/>
      <c r="L26" s="146" t="e">
        <f>L8</f>
        <v>#N/A</v>
      </c>
      <c r="M26" s="34"/>
      <c r="N26" s="34"/>
      <c r="O26" s="34"/>
      <c r="P26" s="35"/>
      <c r="Q26" s="187"/>
    </row>
    <row r="27" spans="1:17" hidden="1">
      <c r="A27" s="77">
        <v>46089</v>
      </c>
      <c r="B27" s="81"/>
      <c r="C27" s="146" t="e">
        <f>C26</f>
        <v>#N/A</v>
      </c>
      <c r="D27" s="146" t="e">
        <f t="shared" ref="D27:I27" si="12">D26</f>
        <v>#N/A</v>
      </c>
      <c r="E27" s="146" t="e">
        <f t="shared" si="12"/>
        <v>#N/A</v>
      </c>
      <c r="F27" s="146" t="e">
        <f t="shared" si="12"/>
        <v>#N/A</v>
      </c>
      <c r="G27" s="146" t="e">
        <f t="shared" si="12"/>
        <v>#N/A</v>
      </c>
      <c r="H27" s="146" t="e">
        <f t="shared" si="12"/>
        <v>#N/A</v>
      </c>
      <c r="I27" s="146" t="e">
        <f t="shared" si="12"/>
        <v>#N/A</v>
      </c>
      <c r="J27" s="72"/>
      <c r="K27" s="79"/>
      <c r="L27" s="146" t="e">
        <f>L26</f>
        <v>#N/A</v>
      </c>
      <c r="M27" s="34"/>
      <c r="N27" s="34"/>
      <c r="O27" s="34"/>
      <c r="P27" s="35"/>
      <c r="Q27" s="187"/>
    </row>
    <row r="28" spans="1:17" ht="15" hidden="1">
      <c r="A28" s="77">
        <v>46095</v>
      </c>
      <c r="B28" s="135"/>
      <c r="C28" s="146" t="e">
        <f>C13</f>
        <v>#N/A</v>
      </c>
      <c r="D28" s="146" t="e">
        <f t="shared" ref="D28:I28" si="13">D13</f>
        <v>#N/A</v>
      </c>
      <c r="E28" s="146" t="e">
        <f t="shared" si="13"/>
        <v>#N/A</v>
      </c>
      <c r="F28" s="146" t="e">
        <f t="shared" si="13"/>
        <v>#N/A</v>
      </c>
      <c r="G28" s="146" t="e">
        <f t="shared" si="13"/>
        <v>#N/A</v>
      </c>
      <c r="H28" s="146" t="e">
        <f t="shared" si="13"/>
        <v>#N/A</v>
      </c>
      <c r="I28" s="146" t="e">
        <f t="shared" si="13"/>
        <v>#N/A</v>
      </c>
      <c r="J28" s="72"/>
      <c r="K28" s="79"/>
      <c r="L28" s="146" t="e">
        <f>L13</f>
        <v>#N/A</v>
      </c>
      <c r="M28" s="34"/>
      <c r="N28" s="34"/>
      <c r="O28" s="34"/>
      <c r="P28" s="35"/>
      <c r="Q28" s="187"/>
    </row>
    <row r="29" spans="1:17" hidden="1">
      <c r="A29" s="77">
        <v>46096</v>
      </c>
      <c r="B29" s="81"/>
      <c r="C29" s="146" t="e">
        <f>C28</f>
        <v>#N/A</v>
      </c>
      <c r="D29" s="146" t="e">
        <f t="shared" ref="D29:I29" si="14">D28</f>
        <v>#N/A</v>
      </c>
      <c r="E29" s="146" t="e">
        <f t="shared" si="14"/>
        <v>#N/A</v>
      </c>
      <c r="F29" s="146" t="e">
        <f t="shared" si="14"/>
        <v>#N/A</v>
      </c>
      <c r="G29" s="146" t="e">
        <f t="shared" si="14"/>
        <v>#N/A</v>
      </c>
      <c r="H29" s="146" t="e">
        <f t="shared" si="14"/>
        <v>#N/A</v>
      </c>
      <c r="I29" s="146" t="e">
        <f t="shared" si="14"/>
        <v>#N/A</v>
      </c>
      <c r="J29" s="72"/>
      <c r="K29" s="79"/>
      <c r="L29" s="146" t="e">
        <f>L28</f>
        <v>#N/A</v>
      </c>
      <c r="M29" s="34"/>
      <c r="N29" s="34"/>
      <c r="O29" s="34"/>
      <c r="P29" s="35"/>
      <c r="Q29" s="187"/>
    </row>
    <row r="30" spans="1:17" hidden="1">
      <c r="A30" s="77">
        <v>46101</v>
      </c>
      <c r="B30" s="81"/>
      <c r="C30" s="146" t="e">
        <f>C17</f>
        <v>#N/A</v>
      </c>
      <c r="D30" s="146" t="e">
        <f t="shared" ref="D30:I30" si="15">D17</f>
        <v>#N/A</v>
      </c>
      <c r="E30" s="146" t="e">
        <f t="shared" si="15"/>
        <v>#N/A</v>
      </c>
      <c r="F30" s="146" t="e">
        <f t="shared" si="15"/>
        <v>#N/A</v>
      </c>
      <c r="G30" s="146" t="e">
        <f t="shared" si="15"/>
        <v>#N/A</v>
      </c>
      <c r="H30" s="146" t="e">
        <f t="shared" si="15"/>
        <v>#N/A</v>
      </c>
      <c r="I30" s="146" t="e">
        <f t="shared" si="15"/>
        <v>#N/A</v>
      </c>
      <c r="J30" s="72"/>
      <c r="K30" s="79"/>
      <c r="L30" s="146" t="e">
        <f>L17</f>
        <v>#N/A</v>
      </c>
      <c r="M30" s="34"/>
      <c r="N30" s="34"/>
      <c r="O30" s="34"/>
      <c r="P30" s="35"/>
      <c r="Q30" s="187"/>
    </row>
    <row r="31" spans="1:17" hidden="1">
      <c r="A31" s="77">
        <v>46102</v>
      </c>
      <c r="B31" s="81"/>
      <c r="C31" s="146" t="e">
        <f>C30</f>
        <v>#N/A</v>
      </c>
      <c r="D31" s="146" t="e">
        <f t="shared" ref="D31:I32" si="16">D30</f>
        <v>#N/A</v>
      </c>
      <c r="E31" s="146" t="e">
        <f t="shared" si="16"/>
        <v>#N/A</v>
      </c>
      <c r="F31" s="146" t="e">
        <f t="shared" si="16"/>
        <v>#N/A</v>
      </c>
      <c r="G31" s="146" t="e">
        <f t="shared" si="16"/>
        <v>#N/A</v>
      </c>
      <c r="H31" s="146" t="e">
        <f t="shared" si="16"/>
        <v>#N/A</v>
      </c>
      <c r="I31" s="146" t="e">
        <f t="shared" si="16"/>
        <v>#N/A</v>
      </c>
      <c r="J31" s="72"/>
      <c r="K31" s="79"/>
      <c r="L31" s="146" t="e">
        <f>L30</f>
        <v>#N/A</v>
      </c>
      <c r="M31" s="34"/>
      <c r="N31" s="34"/>
      <c r="O31" s="34"/>
      <c r="P31" s="35"/>
      <c r="Q31" s="187"/>
    </row>
    <row r="32" spans="1:17" hidden="1">
      <c r="A32" s="77">
        <v>46103</v>
      </c>
      <c r="B32" s="81"/>
      <c r="C32" s="146" t="e">
        <f>C31</f>
        <v>#N/A</v>
      </c>
      <c r="D32" s="146" t="e">
        <f t="shared" si="16"/>
        <v>#N/A</v>
      </c>
      <c r="E32" s="146" t="e">
        <f t="shared" si="16"/>
        <v>#N/A</v>
      </c>
      <c r="F32" s="146" t="e">
        <f t="shared" si="16"/>
        <v>#N/A</v>
      </c>
      <c r="G32" s="146" t="e">
        <f t="shared" si="16"/>
        <v>#N/A</v>
      </c>
      <c r="H32" s="146" t="e">
        <f t="shared" si="16"/>
        <v>#N/A</v>
      </c>
      <c r="I32" s="146" t="e">
        <f t="shared" si="16"/>
        <v>#N/A</v>
      </c>
      <c r="J32" s="72"/>
      <c r="K32" s="79"/>
      <c r="L32" s="146" t="e">
        <f>L31</f>
        <v>#N/A</v>
      </c>
      <c r="M32" s="34"/>
      <c r="N32" s="34"/>
      <c r="O32" s="34"/>
      <c r="P32" s="35"/>
      <c r="Q32" s="187"/>
    </row>
    <row r="33" spans="1:24" hidden="1">
      <c r="A33" s="77">
        <v>46109</v>
      </c>
      <c r="B33" s="81"/>
      <c r="C33" s="146" t="e">
        <f>C22</f>
        <v>#N/A</v>
      </c>
      <c r="D33" s="146" t="e">
        <f t="shared" ref="D33:I33" si="17">D22</f>
        <v>#N/A</v>
      </c>
      <c r="E33" s="146" t="e">
        <f t="shared" si="17"/>
        <v>#N/A</v>
      </c>
      <c r="F33" s="146" t="e">
        <f t="shared" si="17"/>
        <v>#N/A</v>
      </c>
      <c r="G33" s="146" t="e">
        <f t="shared" si="17"/>
        <v>#N/A</v>
      </c>
      <c r="H33" s="146" t="e">
        <f t="shared" si="17"/>
        <v>#N/A</v>
      </c>
      <c r="I33" s="146" t="e">
        <f t="shared" si="17"/>
        <v>#N/A</v>
      </c>
      <c r="J33" s="72"/>
      <c r="K33" s="79"/>
      <c r="L33" s="146" t="e">
        <f>L22</f>
        <v>#N/A</v>
      </c>
      <c r="M33" s="34"/>
      <c r="N33" s="34"/>
      <c r="O33" s="34"/>
      <c r="P33" s="35"/>
      <c r="Q33" s="187"/>
    </row>
    <row r="34" spans="1:24" hidden="1">
      <c r="A34" s="77">
        <v>46110</v>
      </c>
      <c r="B34" s="81"/>
      <c r="C34" s="146" t="e">
        <f>C33</f>
        <v>#N/A</v>
      </c>
      <c r="D34" s="146" t="e">
        <f t="shared" ref="D34:I34" si="18">D33</f>
        <v>#N/A</v>
      </c>
      <c r="E34" s="146" t="e">
        <f t="shared" si="18"/>
        <v>#N/A</v>
      </c>
      <c r="F34" s="146" t="e">
        <f t="shared" si="18"/>
        <v>#N/A</v>
      </c>
      <c r="G34" s="146" t="e">
        <f t="shared" si="18"/>
        <v>#N/A</v>
      </c>
      <c r="H34" s="146" t="e">
        <f t="shared" si="18"/>
        <v>#N/A</v>
      </c>
      <c r="I34" s="146" t="e">
        <f t="shared" si="18"/>
        <v>#N/A</v>
      </c>
      <c r="J34" s="72"/>
      <c r="K34" s="79"/>
      <c r="L34" s="146" t="e">
        <f>L33</f>
        <v>#N/A</v>
      </c>
      <c r="M34" s="34"/>
      <c r="N34" s="34"/>
      <c r="O34" s="34"/>
      <c r="P34" s="35"/>
      <c r="Q34" s="35"/>
    </row>
    <row r="35" spans="1:24">
      <c r="A35" s="77"/>
      <c r="B35" s="85"/>
      <c r="C35" s="80"/>
      <c r="D35" s="17"/>
      <c r="E35" s="23"/>
      <c r="F35" s="17"/>
      <c r="G35" s="23"/>
      <c r="H35" s="17"/>
      <c r="I35" s="23"/>
      <c r="J35" s="72"/>
      <c r="K35" s="80"/>
      <c r="L35" s="80"/>
      <c r="M35" s="86"/>
      <c r="N35" s="86"/>
      <c r="O35" s="86"/>
      <c r="P35" s="86"/>
      <c r="Q35" s="86"/>
    </row>
    <row r="36" spans="1:24" ht="14.1" thickBot="1">
      <c r="A36" s="77"/>
      <c r="B36" s="85"/>
      <c r="C36" s="80"/>
      <c r="D36" s="17"/>
      <c r="E36" s="23"/>
      <c r="F36" s="17"/>
      <c r="G36" s="23"/>
      <c r="H36" s="17"/>
      <c r="I36" s="23"/>
      <c r="J36" s="72"/>
      <c r="K36" s="80"/>
      <c r="L36" s="80"/>
      <c r="M36" s="86"/>
      <c r="N36" s="86"/>
      <c r="O36" s="86"/>
      <c r="P36" s="86"/>
      <c r="Q36" s="86"/>
    </row>
    <row r="37" spans="1:24" ht="16.8" thickBot="1">
      <c r="A37" s="77"/>
      <c r="B37" s="85"/>
      <c r="C37" s="80"/>
      <c r="D37" s="17"/>
      <c r="E37" s="23"/>
      <c r="F37" s="17"/>
      <c r="G37" s="23"/>
      <c r="H37" s="17"/>
      <c r="I37" s="23"/>
      <c r="J37" s="72"/>
      <c r="K37" s="80"/>
      <c r="L37" s="302" t="s">
        <v>725</v>
      </c>
      <c r="M37" s="303"/>
      <c r="N37" s="300">
        <f>K38</f>
        <v>0</v>
      </c>
      <c r="O37" s="301"/>
      <c r="P37" s="86"/>
      <c r="Q37" s="86"/>
    </row>
    <row r="38" spans="1:24">
      <c r="A38" s="87"/>
      <c r="B38" s="88"/>
      <c r="C38" s="89"/>
      <c r="D38" s="1"/>
      <c r="E38" s="2"/>
      <c r="F38" s="1"/>
      <c r="G38" s="1"/>
      <c r="H38" s="88"/>
      <c r="K38" s="143">
        <f>SUM(K4:K37)+'2月'!K36</f>
        <v>0</v>
      </c>
      <c r="L38" s="38"/>
      <c r="M38" s="38"/>
      <c r="N38" s="38"/>
      <c r="O38" s="38"/>
      <c r="P38" s="38"/>
      <c r="Q38" s="38"/>
    </row>
    <row r="39" spans="1:24">
      <c r="A39" s="87"/>
      <c r="B39" s="88"/>
      <c r="C39" s="107" t="s">
        <v>125</v>
      </c>
      <c r="D39" s="108"/>
      <c r="E39" s="104"/>
      <c r="F39" s="103"/>
      <c r="G39" s="191">
        <f ca="1">TODAY()</f>
        <v>46026</v>
      </c>
      <c r="H39" s="110"/>
      <c r="I39" s="111"/>
      <c r="J39" s="111"/>
      <c r="L39" s="107" t="s">
        <v>123</v>
      </c>
      <c r="M39" s="38"/>
      <c r="N39" s="38"/>
      <c r="O39" s="38"/>
      <c r="P39" s="38"/>
      <c r="Q39" s="38"/>
    </row>
    <row r="40" spans="1:24" ht="17.399999999999999">
      <c r="A40" s="87"/>
      <c r="C40" s="38"/>
      <c r="D40" s="40" t="s">
        <v>1</v>
      </c>
      <c r="E40" s="293">
        <f ca="1">IF(G39&gt;DATE(2026,3,31),DATE(2026,3,31),TODAY())</f>
        <v>46026</v>
      </c>
      <c r="F40" s="293"/>
      <c r="G40" s="293"/>
      <c r="L40" s="38"/>
      <c r="M40" s="38"/>
      <c r="N40" s="38"/>
      <c r="O40" s="38"/>
      <c r="P40" s="38"/>
      <c r="Q40" s="38"/>
    </row>
    <row r="41" spans="1:24" ht="14.1" thickBot="1">
      <c r="B41" s="53"/>
      <c r="C41" s="90"/>
      <c r="K41" s="53"/>
      <c r="L41" s="90"/>
    </row>
    <row r="42" spans="1:24" ht="14.25" customHeight="1">
      <c r="B42" s="53"/>
      <c r="C42" s="296" t="s">
        <v>726</v>
      </c>
      <c r="D42" s="297"/>
      <c r="E42" s="297"/>
      <c r="F42" s="297"/>
      <c r="G42" s="158"/>
      <c r="H42" s="159"/>
      <c r="I42" s="160"/>
      <c r="J42" s="41"/>
      <c r="K42" s="53"/>
      <c r="L42" s="39"/>
      <c r="M42" s="39"/>
      <c r="N42" s="59"/>
      <c r="O42" s="39"/>
      <c r="P42" s="39"/>
      <c r="Q42" s="39"/>
      <c r="R42" s="182"/>
      <c r="S42" s="41"/>
    </row>
    <row r="43" spans="1:24" ht="14.25" customHeight="1">
      <c r="B43" s="53"/>
      <c r="C43" s="298"/>
      <c r="D43" s="299"/>
      <c r="E43" s="299"/>
      <c r="F43" s="299"/>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46026</v>
      </c>
      <c r="Q57" s="39"/>
      <c r="R57" s="182"/>
      <c r="S57" s="41"/>
    </row>
    <row r="58" spans="3:21" ht="17.399999999999999">
      <c r="C58" s="165"/>
      <c r="D58" s="162"/>
      <c r="E58" s="161"/>
      <c r="F58" s="162"/>
      <c r="G58" s="162"/>
      <c r="H58" s="163"/>
      <c r="I58" s="164"/>
      <c r="J58" s="41"/>
      <c r="L58" s="39"/>
      <c r="M58" s="40" t="s">
        <v>1</v>
      </c>
      <c r="N58" s="293">
        <f ca="1">IF(P57&gt;DATE(2026,3,31),DATE(2026,3,31),TODAY())</f>
        <v>46026</v>
      </c>
      <c r="O58" s="293"/>
      <c r="P58" s="293"/>
      <c r="Q58" s="41"/>
      <c r="R58" s="182"/>
      <c r="S58" s="41"/>
    </row>
    <row r="59" spans="3:21" ht="36.9" thickBot="1">
      <c r="C59" s="165"/>
      <c r="D59" s="289" t="s">
        <v>5</v>
      </c>
      <c r="E59" s="290"/>
      <c r="F59" s="304" t="e">
        <f ca="1">VLOOKUP($E$40,$A$4:$H$38,3,0)</f>
        <v>#N/A</v>
      </c>
      <c r="G59" s="305"/>
      <c r="H59" s="305"/>
      <c r="I59" s="306"/>
      <c r="J59" s="41"/>
      <c r="L59" s="39"/>
      <c r="M59" s="40" t="s">
        <v>5</v>
      </c>
      <c r="N59" s="310" t="e">
        <f ca="1">VLOOKUP($N$58,$A$4:$L$40,12,0)</f>
        <v>#N/A</v>
      </c>
      <c r="O59" s="310"/>
      <c r="P59" s="310"/>
      <c r="Q59" s="41"/>
      <c r="R59" s="182"/>
      <c r="S59" s="41"/>
    </row>
    <row r="60" spans="3:21" ht="17.399999999999999">
      <c r="C60" s="166"/>
      <c r="D60" s="287" t="s">
        <v>147</v>
      </c>
      <c r="E60" s="288"/>
      <c r="F60" s="153"/>
      <c r="G60" s="294" t="e">
        <f ca="1">VLOOKUP($E$40,$A$4:$H$38,4,0)</f>
        <v>#N/A</v>
      </c>
      <c r="H60" s="294"/>
      <c r="I60" s="167" t="e">
        <f ca="1">VLOOKUP($E$40,$A$4:$H$38,5,0)</f>
        <v>#N/A</v>
      </c>
      <c r="J60" s="41"/>
      <c r="L60" s="39"/>
      <c r="M60" s="39"/>
      <c r="N60" s="39"/>
      <c r="O60" s="39"/>
      <c r="P60" s="39"/>
      <c r="Q60" s="39"/>
      <c r="R60" s="182"/>
      <c r="S60" s="41"/>
    </row>
    <row r="61" spans="3:21" ht="17.399999999999999">
      <c r="C61" s="165"/>
      <c r="D61" s="289" t="s">
        <v>69</v>
      </c>
      <c r="E61" s="290"/>
      <c r="F61" s="151"/>
      <c r="G61" s="295" t="e">
        <f ca="1">VLOOKUP($E$40,$A$4:$H$38,6,0)</f>
        <v>#N/A</v>
      </c>
      <c r="H61" s="295"/>
      <c r="I61" s="168" t="e">
        <f ca="1">VLOOKUP($E$40,$A$4:$H$38,7,0)</f>
        <v>#N/A</v>
      </c>
      <c r="J61" s="41"/>
      <c r="L61" s="39"/>
      <c r="M61" s="39"/>
      <c r="N61" s="39"/>
      <c r="O61" s="39"/>
      <c r="P61" s="39"/>
      <c r="Q61" s="39"/>
      <c r="R61" s="182"/>
      <c r="S61" s="41"/>
    </row>
    <row r="62" spans="3:21" ht="17.399999999999999">
      <c r="C62" s="165"/>
      <c r="D62" s="289" t="s">
        <v>70</v>
      </c>
      <c r="E62" s="290"/>
      <c r="F62" s="151"/>
      <c r="G62" s="295" t="e">
        <f ca="1">VLOOKUP($E$40,$A$4:$H$38,8,0)</f>
        <v>#N/A</v>
      </c>
      <c r="H62" s="295"/>
      <c r="I62" s="168" t="e">
        <f ca="1">VLOOKUP($E$40,$A$4:$I$38,9,0)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46026</v>
      </c>
      <c r="L70" s="38"/>
      <c r="M70" s="38"/>
      <c r="N70" s="38"/>
      <c r="O70" s="38"/>
      <c r="P70" s="38"/>
      <c r="Q70" s="38"/>
    </row>
    <row r="71" spans="2:17" ht="17.399999999999999">
      <c r="C71" s="39"/>
      <c r="D71" s="40" t="s">
        <v>1</v>
      </c>
      <c r="E71" s="293">
        <f ca="1">IF(G70&gt;DATE(2026,3,31),DATE(2026,3,31),TODAY())</f>
        <v>46026</v>
      </c>
      <c r="F71" s="293"/>
      <c r="G71" s="293"/>
      <c r="H71" s="41"/>
      <c r="I71" s="41"/>
      <c r="L71" s="38"/>
      <c r="M71" s="38"/>
      <c r="N71" s="38"/>
      <c r="O71" s="38"/>
      <c r="P71" s="38"/>
      <c r="Q71" s="38"/>
    </row>
    <row r="72" spans="2:17" ht="14.1" thickBot="1">
      <c r="B72" s="49"/>
      <c r="C72" s="58"/>
      <c r="L72" s="38"/>
      <c r="M72" s="38"/>
      <c r="N72" s="38"/>
      <c r="O72" s="38"/>
      <c r="P72" s="38"/>
      <c r="Q72" s="38"/>
    </row>
    <row r="73" spans="2:17" ht="14.25" customHeight="1">
      <c r="B73" s="49"/>
      <c r="C73" s="296" t="s">
        <v>726</v>
      </c>
      <c r="D73" s="297"/>
      <c r="E73" s="297"/>
      <c r="F73" s="297"/>
      <c r="G73" s="158"/>
      <c r="H73" s="159"/>
      <c r="I73" s="160"/>
      <c r="L73" s="38"/>
      <c r="M73" s="38"/>
      <c r="N73" s="38"/>
      <c r="O73" s="38"/>
      <c r="P73" s="38"/>
      <c r="Q73" s="38"/>
    </row>
    <row r="74" spans="2:17" ht="14.25" customHeight="1">
      <c r="B74" s="49"/>
      <c r="C74" s="298"/>
      <c r="D74" s="299"/>
      <c r="E74" s="299"/>
      <c r="F74" s="299"/>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4.1" thickBot="1">
      <c r="C88" s="165"/>
      <c r="D88" s="162"/>
      <c r="E88" s="161"/>
      <c r="F88" s="162"/>
      <c r="G88" s="162"/>
      <c r="H88" s="163"/>
      <c r="I88" s="164"/>
      <c r="L88" s="38"/>
      <c r="M88" s="38"/>
      <c r="N88" s="38"/>
      <c r="O88" s="38"/>
      <c r="P88" s="38"/>
      <c r="Q88" s="38"/>
    </row>
    <row r="89" spans="3:17" ht="17.399999999999999">
      <c r="C89" s="166"/>
      <c r="D89" s="287" t="s">
        <v>147</v>
      </c>
      <c r="E89" s="288"/>
      <c r="F89" s="153"/>
      <c r="G89" s="153"/>
      <c r="H89" s="154" t="e">
        <f ca="1">VLOOKUP($E$71,$A$4:$H$41,5,0)</f>
        <v>#N/A</v>
      </c>
      <c r="I89" s="167"/>
      <c r="L89" s="38"/>
      <c r="M89" s="38"/>
      <c r="N89" s="38"/>
      <c r="O89" s="38"/>
      <c r="P89" s="38"/>
      <c r="Q89" s="38"/>
    </row>
    <row r="90" spans="3:17" ht="17.399999999999999">
      <c r="C90" s="165"/>
      <c r="D90" s="179" t="s">
        <v>69</v>
      </c>
      <c r="E90" s="180"/>
      <c r="F90" s="151"/>
      <c r="G90" s="151"/>
      <c r="H90" s="152" t="e">
        <f ca="1">VLOOKUP($E$71,$A$4:$H$41,7,0)</f>
        <v>#N/A</v>
      </c>
      <c r="I90" s="168"/>
      <c r="J90" s="41"/>
      <c r="L90" s="38"/>
      <c r="M90" s="38"/>
      <c r="N90" s="38"/>
      <c r="O90" s="38"/>
      <c r="P90" s="38"/>
      <c r="Q90" s="38"/>
    </row>
    <row r="91" spans="3:17" ht="17.399999999999999">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FMNhoLnBteAvSUG+mdF5dNzm3tlWzC5C7+SUKq3ub3WOvaAEcAp85JtDecE5eQBqKGNSYMnCe4xexvPuUKypCw==" saltValue="VskPv6wlUDM/tf3c2xJZWA==" spinCount="100000" sheet="1" objects="1" scenarios="1"/>
  <mergeCells count="18">
    <mergeCell ref="B1:C1"/>
    <mergeCell ref="E40:G40"/>
    <mergeCell ref="N58:P58"/>
    <mergeCell ref="N59:P59"/>
    <mergeCell ref="E71:G71"/>
    <mergeCell ref="N37:O37"/>
    <mergeCell ref="L37:M37"/>
    <mergeCell ref="D59:E59"/>
    <mergeCell ref="D62:E62"/>
    <mergeCell ref="G62:H62"/>
    <mergeCell ref="C42:F43"/>
    <mergeCell ref="D89:E89"/>
    <mergeCell ref="F59:I59"/>
    <mergeCell ref="D60:E60"/>
    <mergeCell ref="G60:H60"/>
    <mergeCell ref="D61:E61"/>
    <mergeCell ref="G61:H61"/>
    <mergeCell ref="C73:F74"/>
  </mergeCells>
  <phoneticPr fontId="1"/>
  <conditionalFormatting sqref="C3">
    <cfRule type="expression" dxfId="855" priority="231">
      <formula>$C$3&gt;0</formula>
    </cfRule>
  </conditionalFormatting>
  <conditionalFormatting sqref="C22:F23">
    <cfRule type="containsErrors" dxfId="854" priority="410">
      <formula>ISERROR(C22)</formula>
    </cfRule>
  </conditionalFormatting>
  <conditionalFormatting sqref="C38:G39">
    <cfRule type="containsErrors" dxfId="853" priority="122">
      <formula>ISERROR(C38)</formula>
    </cfRule>
  </conditionalFormatting>
  <conditionalFormatting sqref="C4:I23">
    <cfRule type="containsErrors" dxfId="852" priority="169">
      <formula>ISERROR(C4)</formula>
    </cfRule>
  </conditionalFormatting>
  <conditionalFormatting sqref="C24:I24">
    <cfRule type="containsErrors" dxfId="851" priority="13">
      <formula>ISERROR(C24)</formula>
    </cfRule>
  </conditionalFormatting>
  <conditionalFormatting sqref="C25:I34">
    <cfRule type="containsErrors" dxfId="850" priority="69">
      <formula>ISERROR(C25)</formula>
    </cfRule>
    <cfRule type="containsErrors" dxfId="849" priority="47">
      <formula>ISERROR(C25)</formula>
    </cfRule>
    <cfRule type="containsErrors" dxfId="848" priority="49">
      <formula>ISERROR(C25)</formula>
    </cfRule>
    <cfRule type="containsErrors" dxfId="847" priority="55">
      <formula>ISERROR(C25)</formula>
    </cfRule>
    <cfRule type="containsErrors" dxfId="846" priority="62">
      <formula>ISERROR(C25)</formula>
    </cfRule>
  </conditionalFormatting>
  <conditionalFormatting sqref="C35:I37">
    <cfRule type="containsErrors" dxfId="845" priority="369">
      <formula>ISERROR(C35)</formula>
    </cfRule>
  </conditionalFormatting>
  <conditionalFormatting sqref="D3">
    <cfRule type="expression" dxfId="844" priority="376">
      <formula>$C$3&gt;0</formula>
    </cfRule>
  </conditionalFormatting>
  <conditionalFormatting sqref="D38:D39">
    <cfRule type="expression" dxfId="843" priority="416">
      <formula>D38*-1=#REF!</formula>
    </cfRule>
  </conditionalFormatting>
  <conditionalFormatting sqref="E5:E23 E22:F23 E24:I24 E35:I37 G5:G23 I5:I23 H22:H23">
    <cfRule type="expression" dxfId="842" priority="412">
      <formula>$F5*-1=$C$3</formula>
    </cfRule>
  </conditionalFormatting>
  <conditionalFormatting sqref="E25:E34 G25:G34 I25:I34">
    <cfRule type="expression" dxfId="841" priority="68">
      <formula>$F25*-1=$C$3</formula>
    </cfRule>
  </conditionalFormatting>
  <conditionalFormatting sqref="E25:E34">
    <cfRule type="cellIs" dxfId="840" priority="46" operator="lessThan">
      <formula>0</formula>
    </cfRule>
    <cfRule type="containsErrors" dxfId="839" priority="44">
      <formula>ISERROR(E25)</formula>
    </cfRule>
    <cfRule type="containsErrors" dxfId="838" priority="45">
      <formula>ISERROR(E25)</formula>
    </cfRule>
    <cfRule type="cellIs" dxfId="837" priority="54" operator="lessThan">
      <formula>0</formula>
    </cfRule>
    <cfRule type="cellIs" dxfId="836" priority="61" operator="lessThan">
      <formula>0</formula>
    </cfRule>
  </conditionalFormatting>
  <conditionalFormatting sqref="E35:E37 E22:E24">
    <cfRule type="cellIs" dxfId="835" priority="404" operator="lessThan">
      <formula>0</formula>
    </cfRule>
  </conditionalFormatting>
  <conditionalFormatting sqref="E38:G39">
    <cfRule type="expression" dxfId="834" priority="123">
      <formula>$F38*-1=$C$3</formula>
    </cfRule>
  </conditionalFormatting>
  <conditionalFormatting sqref="E70:G70">
    <cfRule type="expression" dxfId="833" priority="121">
      <formula>$F70*-1=$C$3</formula>
    </cfRule>
    <cfRule type="containsErrors" dxfId="832" priority="120">
      <formula>ISERROR(E70)</formula>
    </cfRule>
  </conditionalFormatting>
  <conditionalFormatting sqref="F59">
    <cfRule type="containsErrors" dxfId="831" priority="205">
      <formula>ISERROR(F59)</formula>
    </cfRule>
  </conditionalFormatting>
  <conditionalFormatting sqref="F4:G24">
    <cfRule type="expression" dxfId="830" priority="11">
      <formula>$C$3=0</formula>
    </cfRule>
  </conditionalFormatting>
  <conditionalFormatting sqref="F25:G34">
    <cfRule type="containsErrors" dxfId="829" priority="60">
      <formula>ISERROR(F25)</formula>
    </cfRule>
  </conditionalFormatting>
  <conditionalFormatting sqref="F35:G37">
    <cfRule type="expression" dxfId="828" priority="195">
      <formula>$C$3=0</formula>
    </cfRule>
  </conditionalFormatting>
  <conditionalFormatting sqref="F25:I34">
    <cfRule type="containsErrors" dxfId="827" priority="66">
      <formula>ISERROR(F25)</formula>
    </cfRule>
  </conditionalFormatting>
  <conditionalFormatting sqref="G4:G34 I4:I37 E4:E34">
    <cfRule type="cellIs" dxfId="826" priority="67" operator="lessThan">
      <formula>0</formula>
    </cfRule>
  </conditionalFormatting>
  <conditionalFormatting sqref="G22:G24">
    <cfRule type="cellIs" dxfId="825" priority="401" operator="lessThan">
      <formula>0</formula>
    </cfRule>
  </conditionalFormatting>
  <conditionalFormatting sqref="G25:G34">
    <cfRule type="cellIs" dxfId="824" priority="42" operator="lessThan">
      <formula>0</formula>
    </cfRule>
    <cfRule type="containsErrors" dxfId="823" priority="41">
      <formula>ISERROR(G25)</formula>
    </cfRule>
    <cfRule type="cellIs" dxfId="822" priority="65" operator="lessThan">
      <formula>0</formula>
    </cfRule>
    <cfRule type="containsErrors" dxfId="821" priority="39">
      <formula>ISERROR(G25)</formula>
    </cfRule>
    <cfRule type="containsErrors" dxfId="820" priority="38">
      <formula>ISERROR(G25)</formula>
    </cfRule>
    <cfRule type="cellIs" dxfId="819" priority="59" operator="lessThan">
      <formula>0</formula>
    </cfRule>
    <cfRule type="cellIs" dxfId="818" priority="40" operator="lessThan">
      <formula>0</formula>
    </cfRule>
    <cfRule type="cellIs" dxfId="817" priority="53" operator="lessThan">
      <formula>0</formula>
    </cfRule>
  </conditionalFormatting>
  <conditionalFormatting sqref="G35:G37">
    <cfRule type="cellIs" dxfId="816" priority="196" operator="lessThan">
      <formula>0</formula>
    </cfRule>
  </conditionalFormatting>
  <conditionalFormatting sqref="G22:I23">
    <cfRule type="containsErrors" dxfId="815" priority="403">
      <formula>ISERROR(G22)</formula>
    </cfRule>
  </conditionalFormatting>
  <conditionalFormatting sqref="G60:I62">
    <cfRule type="containsErrors" dxfId="814" priority="202">
      <formula>ISERROR(G60)</formula>
    </cfRule>
  </conditionalFormatting>
  <conditionalFormatting sqref="H25:H34">
    <cfRule type="containsErrors" dxfId="813" priority="70">
      <formula>ISERROR(H25)</formula>
    </cfRule>
  </conditionalFormatting>
  <conditionalFormatting sqref="H89:H91">
    <cfRule type="containsErrors" dxfId="812" priority="203">
      <formula>ISERROR(H89)</formula>
    </cfRule>
  </conditionalFormatting>
  <conditionalFormatting sqref="H25:I34">
    <cfRule type="containsErrors" dxfId="811" priority="58">
      <formula>ISERROR(H25)</formula>
    </cfRule>
  </conditionalFormatting>
  <conditionalFormatting sqref="I22:I24">
    <cfRule type="cellIs" dxfId="810" priority="399" operator="lessThan">
      <formula>0</formula>
    </cfRule>
  </conditionalFormatting>
  <conditionalFormatting sqref="I25:I34">
    <cfRule type="cellIs" dxfId="809" priority="37" operator="lessThan">
      <formula>0</formula>
    </cfRule>
    <cfRule type="cellIs" dxfId="808" priority="52" operator="lessThan">
      <formula>0</formula>
    </cfRule>
    <cfRule type="cellIs" dxfId="807" priority="57" operator="lessThan">
      <formula>0</formula>
    </cfRule>
    <cfRule type="cellIs" dxfId="806" priority="63" operator="lessThan">
      <formula>0</formula>
    </cfRule>
    <cfRule type="containsErrors" dxfId="805" priority="64">
      <formula>ISERROR(I25)</formula>
    </cfRule>
    <cfRule type="containsErrors" dxfId="804" priority="28">
      <formula>ISERROR(I25)</formula>
    </cfRule>
    <cfRule type="containsErrors" dxfId="803" priority="29">
      <formula>ISERROR(I25)</formula>
    </cfRule>
    <cfRule type="cellIs" dxfId="802" priority="30" operator="lessThan">
      <formula>0</formula>
    </cfRule>
    <cfRule type="containsErrors" dxfId="801" priority="31">
      <formula>ISERROR(I25)</formula>
    </cfRule>
    <cfRule type="cellIs" dxfId="800" priority="32" operator="lessThan">
      <formula>0</formula>
    </cfRule>
    <cfRule type="containsErrors" dxfId="799" priority="36">
      <formula>ISERROR(I25)</formula>
    </cfRule>
  </conditionalFormatting>
  <conditionalFormatting sqref="K4:K37">
    <cfRule type="cellIs" dxfId="798" priority="50" operator="lessThan">
      <formula>0</formula>
    </cfRule>
  </conditionalFormatting>
  <conditionalFormatting sqref="K25:K34">
    <cfRule type="cellIs" dxfId="797" priority="51" operator="equal">
      <formula>0</formula>
    </cfRule>
  </conditionalFormatting>
  <conditionalFormatting sqref="K4:L24">
    <cfRule type="cellIs" dxfId="796" priority="12" operator="equal">
      <formula>0</formula>
    </cfRule>
  </conditionalFormatting>
  <conditionalFormatting sqref="K35:L36 K37">
    <cfRule type="cellIs" dxfId="795" priority="371" operator="equal">
      <formula>0</formula>
    </cfRule>
  </conditionalFormatting>
  <conditionalFormatting sqref="L3">
    <cfRule type="cellIs" dxfId="794" priority="200" operator="equal">
      <formula>0</formula>
    </cfRule>
  </conditionalFormatting>
  <conditionalFormatting sqref="L3:L25">
    <cfRule type="containsErrors" dxfId="793" priority="8">
      <formula>ISERROR(L3)</formula>
    </cfRule>
  </conditionalFormatting>
  <conditionalFormatting sqref="L25">
    <cfRule type="containsErrors" dxfId="792" priority="10">
      <formula>ISERROR(L25)</formula>
    </cfRule>
  </conditionalFormatting>
  <conditionalFormatting sqref="L25:L34">
    <cfRule type="containsErrors" dxfId="791" priority="5">
      <formula>ISERROR(L25)</formula>
    </cfRule>
  </conditionalFormatting>
  <conditionalFormatting sqref="L25:L36">
    <cfRule type="containsErrors" dxfId="790" priority="3">
      <formula>ISERROR(L25)</formula>
    </cfRule>
  </conditionalFormatting>
  <conditionalFormatting sqref="L26:L34">
    <cfRule type="containsErrors" dxfId="789" priority="2">
      <formula>ISERROR(L26)</formula>
    </cfRule>
    <cfRule type="containsErrors" dxfId="788" priority="1">
      <formula>ISERROR(L26)</formula>
    </cfRule>
  </conditionalFormatting>
  <conditionalFormatting sqref="L39">
    <cfRule type="containsErrors" dxfId="787" priority="377">
      <formula>ISERROR(L39)</formula>
    </cfRule>
  </conditionalFormatting>
  <conditionalFormatting sqref="N37">
    <cfRule type="cellIs" dxfId="786" priority="354" operator="lessThan">
      <formula>0</formula>
    </cfRule>
  </conditionalFormatting>
  <conditionalFormatting sqref="N89:N91">
    <cfRule type="cellIs" dxfId="785" priority="396" operator="lessThan">
      <formula>0</formula>
    </cfRule>
    <cfRule type="cellIs" dxfId="784" priority="397" operator="greaterThanOrEqual">
      <formula>0</formula>
    </cfRule>
  </conditionalFormatting>
  <conditionalFormatting sqref="N57:P57">
    <cfRule type="containsErrors" dxfId="783" priority="98">
      <formula>ISERROR(N57)</formula>
    </cfRule>
    <cfRule type="expression" dxfId="782" priority="99">
      <formula>$F57*-1=$C$3</formula>
    </cfRule>
  </conditionalFormatting>
  <conditionalFormatting sqref="N59:Q59">
    <cfRule type="containsErrors" dxfId="781" priority="124">
      <formula>ISERROR(N59)</formula>
    </cfRule>
  </conditionalFormatting>
  <conditionalFormatting sqref="N60:Q62">
    <cfRule type="cellIs" dxfId="780" priority="125" operator="lessThan">
      <formula>0</formula>
    </cfRule>
    <cfRule type="cellIs" dxfId="779" priority="126" operator="greaterThanOrEqual">
      <formula>0</formula>
    </cfRule>
  </conditionalFormatting>
  <dataValidations count="1">
    <dataValidation type="list" allowBlank="1" showInputMessage="1" sqref="E40:G40 N58:Q58 E71:G71" xr:uid="{B9D4D219-6139-4B8C-823C-C856DADE22C0}">
      <formula1>$A$4:$A$24</formula1>
    </dataValidation>
  </dataValidations>
  <hyperlinks>
    <hyperlink ref="R3" location="米国株!C47" display="米国株入力シートへジャンプ⇒" xr:uid="{583FAC45-45B9-4E68-82F2-F83B46CC71BD}"/>
    <hyperlink ref="Q1" location="目次!A1" display="目次へジャンプ" xr:uid="{1A2B4BFA-4308-4A03-BED7-4498F0469AD6}"/>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21B6-8F64-40DC-9281-409B0FA46702}">
  <sheetPr codeName="Sheet6"/>
  <dimension ref="A1:X104"/>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8.600000000000001" thickBot="1">
      <c r="A3" s="72"/>
      <c r="B3" s="283" t="s">
        <v>363</v>
      </c>
      <c r="C3" s="136" t="e">
        <f>'3月'!C24</f>
        <v>#N/A</v>
      </c>
      <c r="D3" s="272" t="s">
        <v>450</v>
      </c>
      <c r="E3" s="73"/>
      <c r="F3" s="74"/>
      <c r="G3" s="73"/>
      <c r="H3" s="74"/>
      <c r="I3" s="73"/>
      <c r="J3" s="72"/>
      <c r="K3" s="75"/>
      <c r="L3" s="80" t="e">
        <f>'3月'!L24</f>
        <v>#N/A</v>
      </c>
      <c r="M3" s="32" t="s">
        <v>58</v>
      </c>
      <c r="N3" s="32" t="s">
        <v>59</v>
      </c>
      <c r="O3" s="32" t="s">
        <v>60</v>
      </c>
      <c r="P3" s="33" t="s">
        <v>61</v>
      </c>
      <c r="Q3" s="253" t="s">
        <v>202</v>
      </c>
      <c r="R3" s="215" t="s">
        <v>201</v>
      </c>
    </row>
    <row r="4" spans="1:18" ht="15">
      <c r="A4" s="77">
        <v>46113</v>
      </c>
      <c r="B4" s="278" t="s">
        <v>364</v>
      </c>
      <c r="C4" s="78" t="e">
        <f>IF(L4&gt;0,L4-SUM(K4)-'3月'!K38,NA())</f>
        <v>#N/A</v>
      </c>
      <c r="D4" s="30" t="e">
        <f t="shared" ref="D4:D21" si="0">C4-C3</f>
        <v>#N/A</v>
      </c>
      <c r="E4" s="31" t="e">
        <f t="shared" ref="E4:E21" si="1">D4/C3</f>
        <v>#N/A</v>
      </c>
      <c r="F4" s="30" t="e">
        <f t="shared" ref="F4:F23" si="2">C4-$C$3</f>
        <v>#N/A</v>
      </c>
      <c r="G4" s="31" t="e">
        <f>F4/$C$3</f>
        <v>#N/A</v>
      </c>
      <c r="H4" s="30" t="e">
        <f t="shared" ref="H4:H23" si="3">C4-$C$2</f>
        <v>#N/A</v>
      </c>
      <c r="I4" s="31" t="e">
        <f>H4/$C$2</f>
        <v>#N/A</v>
      </c>
      <c r="J4" s="72"/>
      <c r="K4" s="79">
        <f>IFERROR(VLOOKUP(A4,入力シート!$A$14:$B$1048576,2,0),0)</f>
        <v>0</v>
      </c>
      <c r="L4" s="80" t="e">
        <f t="shared" ref="L4:L23" si="4">IF(SUM(M4:Q4)&gt;0,SUM(M4:Q4),NA())</f>
        <v>#N/A</v>
      </c>
      <c r="M4" s="34"/>
      <c r="N4" s="34"/>
      <c r="O4" s="34"/>
      <c r="P4" s="35"/>
      <c r="Q4" s="185">
        <f>米国株!E68</f>
        <v>0</v>
      </c>
    </row>
    <row r="5" spans="1:18" ht="15">
      <c r="A5" s="77">
        <v>46114</v>
      </c>
      <c r="B5" s="279" t="s">
        <v>365</v>
      </c>
      <c r="C5" s="82" t="e">
        <f>IF(L5&gt;0,L5-SUM(K4:K5)-'3月'!K38,NA())</f>
        <v>#N/A</v>
      </c>
      <c r="D5" s="30" t="e">
        <f t="shared" si="0"/>
        <v>#N/A</v>
      </c>
      <c r="E5" s="31" t="e">
        <f t="shared" si="1"/>
        <v>#N/A</v>
      </c>
      <c r="F5" s="30" t="e">
        <f t="shared" si="2"/>
        <v>#N/A</v>
      </c>
      <c r="G5" s="31" t="e">
        <f t="shared" ref="G5:G14" si="5">F5/$C$3</f>
        <v>#N/A</v>
      </c>
      <c r="H5" s="30" t="e">
        <f t="shared" si="3"/>
        <v>#N/A</v>
      </c>
      <c r="I5" s="31" t="e">
        <f t="shared" ref="I5:I23" si="6">H5/$C$2</f>
        <v>#N/A</v>
      </c>
      <c r="J5" s="72"/>
      <c r="K5" s="79">
        <f>IFERROR(VLOOKUP(A5,入力シート!$A$14:$B$1048576,2,0),0)</f>
        <v>0</v>
      </c>
      <c r="L5" s="80" t="e">
        <f t="shared" si="4"/>
        <v>#N/A</v>
      </c>
      <c r="M5" s="34"/>
      <c r="N5" s="34"/>
      <c r="O5" s="34"/>
      <c r="P5" s="35"/>
      <c r="Q5" s="185">
        <f>米国株!E69</f>
        <v>0</v>
      </c>
    </row>
    <row r="6" spans="1:18" ht="15">
      <c r="A6" s="77">
        <v>46115</v>
      </c>
      <c r="B6" s="279" t="s">
        <v>262</v>
      </c>
      <c r="C6" s="82" t="e">
        <f>IF(L6&gt;0,L6-SUM(K4:K6)-'3月'!K38,NA())</f>
        <v>#N/A</v>
      </c>
      <c r="D6" s="30" t="e">
        <f t="shared" si="0"/>
        <v>#N/A</v>
      </c>
      <c r="E6" s="31" t="e">
        <f t="shared" si="1"/>
        <v>#N/A</v>
      </c>
      <c r="F6" s="30" t="e">
        <f t="shared" si="2"/>
        <v>#N/A</v>
      </c>
      <c r="G6" s="31" t="e">
        <f t="shared" si="5"/>
        <v>#N/A</v>
      </c>
      <c r="H6" s="30" t="e">
        <f t="shared" si="3"/>
        <v>#N/A</v>
      </c>
      <c r="I6" s="31" t="e">
        <f t="shared" si="6"/>
        <v>#N/A</v>
      </c>
      <c r="J6" s="72"/>
      <c r="K6" s="79">
        <f>IFERROR(VLOOKUP(A6,入力シート!$A$14:$B$1048576,2,0),0)</f>
        <v>0</v>
      </c>
      <c r="L6" s="80" t="e">
        <f t="shared" si="4"/>
        <v>#N/A</v>
      </c>
      <c r="M6" s="34"/>
      <c r="N6" s="34"/>
      <c r="O6" s="34"/>
      <c r="P6" s="35"/>
      <c r="Q6" s="185">
        <f>米国株!E70</f>
        <v>0</v>
      </c>
    </row>
    <row r="7" spans="1:18" ht="15">
      <c r="A7" s="77">
        <v>46118</v>
      </c>
      <c r="B7" s="279" t="s">
        <v>786</v>
      </c>
      <c r="C7" s="82" t="e">
        <f>IF(L7&gt;0,L7-SUM(K4:K7)-'3月'!K38,NA())</f>
        <v>#N/A</v>
      </c>
      <c r="D7" s="30" t="e">
        <f>C7-C6</f>
        <v>#N/A</v>
      </c>
      <c r="E7" s="31" t="e">
        <f>D7/C6</f>
        <v>#N/A</v>
      </c>
      <c r="F7" s="30" t="e">
        <f t="shared" si="2"/>
        <v>#N/A</v>
      </c>
      <c r="G7" s="31" t="e">
        <f t="shared" si="5"/>
        <v>#N/A</v>
      </c>
      <c r="H7" s="30" t="e">
        <f t="shared" si="3"/>
        <v>#N/A</v>
      </c>
      <c r="I7" s="31" t="e">
        <f t="shared" si="6"/>
        <v>#N/A</v>
      </c>
      <c r="J7" s="72"/>
      <c r="K7" s="79">
        <f>IFERROR(VLOOKUP(A7,入力シート!$A$14:$B$1048576,2,0),0)</f>
        <v>0</v>
      </c>
      <c r="L7" s="80" t="e">
        <f t="shared" si="4"/>
        <v>#N/A</v>
      </c>
      <c r="M7" s="34"/>
      <c r="N7" s="34"/>
      <c r="O7" s="34"/>
      <c r="P7" s="35"/>
      <c r="Q7" s="185">
        <f>米国株!E71</f>
        <v>0</v>
      </c>
    </row>
    <row r="8" spans="1:18" ht="15">
      <c r="A8" s="77">
        <v>46119</v>
      </c>
      <c r="B8" s="279" t="s">
        <v>366</v>
      </c>
      <c r="C8" s="82" t="e">
        <f>IF(L8&gt;0,L8-SUM(K4:K8)-'3月'!K38,NA())</f>
        <v>#N/A</v>
      </c>
      <c r="D8" s="30" t="e">
        <f t="shared" si="0"/>
        <v>#N/A</v>
      </c>
      <c r="E8" s="31" t="e">
        <f t="shared" si="1"/>
        <v>#N/A</v>
      </c>
      <c r="F8" s="30" t="e">
        <f t="shared" si="2"/>
        <v>#N/A</v>
      </c>
      <c r="G8" s="31" t="e">
        <f t="shared" si="5"/>
        <v>#N/A</v>
      </c>
      <c r="H8" s="30" t="e">
        <f t="shared" si="3"/>
        <v>#N/A</v>
      </c>
      <c r="I8" s="31" t="e">
        <f t="shared" si="6"/>
        <v>#N/A</v>
      </c>
      <c r="J8" s="72"/>
      <c r="K8" s="79">
        <f>IFERROR(VLOOKUP(A8,入力シート!$A$14:$B$1048576,2,0),0)</f>
        <v>0</v>
      </c>
      <c r="L8" s="80" t="e">
        <f t="shared" si="4"/>
        <v>#N/A</v>
      </c>
      <c r="M8" s="34"/>
      <c r="N8" s="34"/>
      <c r="O8" s="34"/>
      <c r="P8" s="35"/>
      <c r="Q8" s="185">
        <f>米国株!E72</f>
        <v>0</v>
      </c>
    </row>
    <row r="9" spans="1:18" ht="15">
      <c r="A9" s="77">
        <v>46120</v>
      </c>
      <c r="B9" s="279" t="s">
        <v>367</v>
      </c>
      <c r="C9" s="82" t="e">
        <f>IF(L9&gt;0,L9-SUM(K4:K9)-'3月'!K38,NA())</f>
        <v>#N/A</v>
      </c>
      <c r="D9" s="30" t="e">
        <f t="shared" si="0"/>
        <v>#N/A</v>
      </c>
      <c r="E9" s="31" t="e">
        <f t="shared" si="1"/>
        <v>#N/A</v>
      </c>
      <c r="F9" s="30" t="e">
        <f t="shared" si="2"/>
        <v>#N/A</v>
      </c>
      <c r="G9" s="31" t="e">
        <f t="shared" si="5"/>
        <v>#N/A</v>
      </c>
      <c r="H9" s="30" t="e">
        <f t="shared" si="3"/>
        <v>#N/A</v>
      </c>
      <c r="I9" s="31" t="e">
        <f t="shared" si="6"/>
        <v>#N/A</v>
      </c>
      <c r="J9" s="72"/>
      <c r="K9" s="79">
        <f>IFERROR(VLOOKUP(A9,入力シート!$A$14:$B$1048576,2,0),0)</f>
        <v>0</v>
      </c>
      <c r="L9" s="80" t="e">
        <f t="shared" si="4"/>
        <v>#N/A</v>
      </c>
      <c r="M9" s="34"/>
      <c r="N9" s="34"/>
      <c r="O9" s="34"/>
      <c r="P9" s="35"/>
      <c r="Q9" s="185">
        <f>米国株!E73</f>
        <v>0</v>
      </c>
    </row>
    <row r="10" spans="1:18" ht="15">
      <c r="A10" s="77">
        <v>46121</v>
      </c>
      <c r="B10" s="279" t="s">
        <v>259</v>
      </c>
      <c r="C10" s="82" t="e">
        <f>IF(L10&gt;0,L10-SUM(K4:K10)-'3月'!K38,NA())</f>
        <v>#N/A</v>
      </c>
      <c r="D10" s="30" t="e">
        <f t="shared" si="0"/>
        <v>#N/A</v>
      </c>
      <c r="E10" s="31" t="e">
        <f t="shared" si="1"/>
        <v>#N/A</v>
      </c>
      <c r="F10" s="30" t="e">
        <f t="shared" si="2"/>
        <v>#N/A</v>
      </c>
      <c r="G10" s="31" t="e">
        <f t="shared" si="5"/>
        <v>#N/A</v>
      </c>
      <c r="H10" s="30" t="e">
        <f t="shared" si="3"/>
        <v>#N/A</v>
      </c>
      <c r="I10" s="31" t="e">
        <f t="shared" si="6"/>
        <v>#N/A</v>
      </c>
      <c r="J10" s="72"/>
      <c r="K10" s="79">
        <f>IFERROR(VLOOKUP(A10,入力シート!$A$14:$B$1048576,2,0),0)</f>
        <v>0</v>
      </c>
      <c r="L10" s="80" t="e">
        <f t="shared" si="4"/>
        <v>#N/A</v>
      </c>
      <c r="M10" s="34"/>
      <c r="N10" s="34"/>
      <c r="O10" s="34"/>
      <c r="P10" s="35"/>
      <c r="Q10" s="185">
        <f>米国株!E74</f>
        <v>0</v>
      </c>
    </row>
    <row r="11" spans="1:18" ht="15">
      <c r="A11" s="77">
        <v>46122</v>
      </c>
      <c r="B11" s="279" t="s">
        <v>263</v>
      </c>
      <c r="C11" s="82" t="e">
        <f>IF(L11&gt;0,L11-SUM(K4:K11)-'3月'!K38,NA())</f>
        <v>#N/A</v>
      </c>
      <c r="D11" s="30" t="e">
        <f t="shared" si="0"/>
        <v>#N/A</v>
      </c>
      <c r="E11" s="31" t="e">
        <f t="shared" si="1"/>
        <v>#N/A</v>
      </c>
      <c r="F11" s="30" t="e">
        <f t="shared" si="2"/>
        <v>#N/A</v>
      </c>
      <c r="G11" s="31" t="e">
        <f t="shared" si="5"/>
        <v>#N/A</v>
      </c>
      <c r="H11" s="30" t="e">
        <f t="shared" si="3"/>
        <v>#N/A</v>
      </c>
      <c r="I11" s="31" t="e">
        <f t="shared" si="6"/>
        <v>#N/A</v>
      </c>
      <c r="J11" s="72"/>
      <c r="K11" s="79">
        <f>IFERROR(VLOOKUP(A11,入力シート!$A$14:$B$1048576,2,0),0)</f>
        <v>0</v>
      </c>
      <c r="L11" s="80" t="e">
        <f t="shared" si="4"/>
        <v>#N/A</v>
      </c>
      <c r="M11" s="34"/>
      <c r="N11" s="34"/>
      <c r="O11" s="34"/>
      <c r="P11" s="35"/>
      <c r="Q11" s="185">
        <f>米国株!E75</f>
        <v>0</v>
      </c>
    </row>
    <row r="12" spans="1:18" ht="15">
      <c r="A12" s="77">
        <v>46125</v>
      </c>
      <c r="B12" s="279" t="s">
        <v>787</v>
      </c>
      <c r="C12" s="82" t="e">
        <f>IF(L12&gt;0,L12-SUM(K4:K12)-'3月'!K38,NA())</f>
        <v>#N/A</v>
      </c>
      <c r="D12" s="30" t="e">
        <f>C12-C11</f>
        <v>#N/A</v>
      </c>
      <c r="E12" s="31" t="e">
        <f>D12/C11</f>
        <v>#N/A</v>
      </c>
      <c r="F12" s="30" t="e">
        <f t="shared" si="2"/>
        <v>#N/A</v>
      </c>
      <c r="G12" s="31" t="e">
        <f t="shared" si="5"/>
        <v>#N/A</v>
      </c>
      <c r="H12" s="30" t="e">
        <f t="shared" si="3"/>
        <v>#N/A</v>
      </c>
      <c r="I12" s="31" t="e">
        <f t="shared" si="6"/>
        <v>#N/A</v>
      </c>
      <c r="J12" s="72"/>
      <c r="K12" s="79">
        <f>IFERROR(VLOOKUP(A12,入力シート!$A$14:$B$1048576,2,0),0)</f>
        <v>0</v>
      </c>
      <c r="L12" s="80" t="e">
        <f t="shared" si="4"/>
        <v>#N/A</v>
      </c>
      <c r="M12" s="34"/>
      <c r="N12" s="34"/>
      <c r="O12" s="34"/>
      <c r="P12" s="35"/>
      <c r="Q12" s="185">
        <f>米国株!E76</f>
        <v>0</v>
      </c>
    </row>
    <row r="13" spans="1:18" ht="15">
      <c r="A13" s="77">
        <v>46126</v>
      </c>
      <c r="B13" s="279" t="s">
        <v>368</v>
      </c>
      <c r="C13" s="82" t="e">
        <f>IF(L13&gt;0,L13-SUM(K4:K13)-'3月'!K38,NA())</f>
        <v>#N/A</v>
      </c>
      <c r="D13" s="30" t="e">
        <f t="shared" si="0"/>
        <v>#N/A</v>
      </c>
      <c r="E13" s="31" t="e">
        <f t="shared" si="1"/>
        <v>#N/A</v>
      </c>
      <c r="F13" s="30" t="e">
        <f t="shared" si="2"/>
        <v>#N/A</v>
      </c>
      <c r="G13" s="31" t="e">
        <f t="shared" si="5"/>
        <v>#N/A</v>
      </c>
      <c r="H13" s="30" t="e">
        <f t="shared" si="3"/>
        <v>#N/A</v>
      </c>
      <c r="I13" s="31" t="e">
        <f t="shared" si="6"/>
        <v>#N/A</v>
      </c>
      <c r="J13" s="72"/>
      <c r="K13" s="79">
        <f>IFERROR(VLOOKUP(A13,入力シート!$A$14:$B$1048576,2,0),0)</f>
        <v>0</v>
      </c>
      <c r="L13" s="80" t="e">
        <f t="shared" si="4"/>
        <v>#N/A</v>
      </c>
      <c r="M13" s="34"/>
      <c r="N13" s="34"/>
      <c r="O13" s="34"/>
      <c r="P13" s="35"/>
      <c r="Q13" s="185">
        <f>米国株!E77</f>
        <v>0</v>
      </c>
    </row>
    <row r="14" spans="1:18" ht="15">
      <c r="A14" s="77">
        <v>46127</v>
      </c>
      <c r="B14" s="279" t="s">
        <v>369</v>
      </c>
      <c r="C14" s="82" t="e">
        <f>IF(L14&gt;0,L14-SUM(K4:K14)-'3月'!K38,NA())</f>
        <v>#N/A</v>
      </c>
      <c r="D14" s="30" t="e">
        <f t="shared" si="0"/>
        <v>#N/A</v>
      </c>
      <c r="E14" s="31" t="e">
        <f t="shared" si="1"/>
        <v>#N/A</v>
      </c>
      <c r="F14" s="30" t="e">
        <f t="shared" si="2"/>
        <v>#N/A</v>
      </c>
      <c r="G14" s="31" t="e">
        <f t="shared" si="5"/>
        <v>#N/A</v>
      </c>
      <c r="H14" s="30" t="e">
        <f t="shared" si="3"/>
        <v>#N/A</v>
      </c>
      <c r="I14" s="31" t="e">
        <f t="shared" si="6"/>
        <v>#N/A</v>
      </c>
      <c r="J14" s="72"/>
      <c r="K14" s="79">
        <f>IFERROR(VLOOKUP(A14,入力シート!$A$14:$B$1048576,2,0),0)</f>
        <v>0</v>
      </c>
      <c r="L14" s="80" t="e">
        <f t="shared" si="4"/>
        <v>#N/A</v>
      </c>
      <c r="M14" s="34"/>
      <c r="N14" s="34"/>
      <c r="O14" s="34"/>
      <c r="P14" s="35"/>
      <c r="Q14" s="185">
        <f>米国株!E78</f>
        <v>0</v>
      </c>
    </row>
    <row r="15" spans="1:18" ht="15">
      <c r="A15" s="77">
        <v>46128</v>
      </c>
      <c r="B15" s="279" t="s">
        <v>260</v>
      </c>
      <c r="C15" s="82" t="e">
        <f>IF(L15&gt;0,L15-SUM(K4:K15)-'3月'!K38,NA())</f>
        <v>#N/A</v>
      </c>
      <c r="D15" s="30" t="e">
        <f t="shared" si="0"/>
        <v>#N/A</v>
      </c>
      <c r="E15" s="31" t="e">
        <f t="shared" si="1"/>
        <v>#N/A</v>
      </c>
      <c r="F15" s="30" t="e">
        <f t="shared" si="2"/>
        <v>#N/A</v>
      </c>
      <c r="G15" s="31" t="e">
        <f>F15/$C$3</f>
        <v>#N/A</v>
      </c>
      <c r="H15" s="30" t="e">
        <f t="shared" si="3"/>
        <v>#N/A</v>
      </c>
      <c r="I15" s="31" t="e">
        <f t="shared" si="6"/>
        <v>#N/A</v>
      </c>
      <c r="J15" s="72"/>
      <c r="K15" s="79">
        <f>IFERROR(VLOOKUP(A15,入力シート!$A$14:$B$1048576,2,0),0)</f>
        <v>0</v>
      </c>
      <c r="L15" s="80" t="e">
        <f t="shared" si="4"/>
        <v>#N/A</v>
      </c>
      <c r="M15" s="34"/>
      <c r="N15" s="34"/>
      <c r="O15" s="34"/>
      <c r="P15" s="35"/>
      <c r="Q15" s="185">
        <f>米国株!E79</f>
        <v>0</v>
      </c>
    </row>
    <row r="16" spans="1:18" ht="15">
      <c r="A16" s="77">
        <v>46129</v>
      </c>
      <c r="B16" s="279" t="s">
        <v>264</v>
      </c>
      <c r="C16" s="82" t="e">
        <f>IF(L16&gt;0,L16-SUM(K4:K16)-'3月'!K38,NA())</f>
        <v>#N/A</v>
      </c>
      <c r="D16" s="30" t="e">
        <f t="shared" si="0"/>
        <v>#N/A</v>
      </c>
      <c r="E16" s="31" t="e">
        <f t="shared" si="1"/>
        <v>#N/A</v>
      </c>
      <c r="F16" s="30" t="e">
        <f t="shared" si="2"/>
        <v>#N/A</v>
      </c>
      <c r="G16" s="31" t="e">
        <f t="shared" ref="G16:G23" si="7">F16/$C$3</f>
        <v>#N/A</v>
      </c>
      <c r="H16" s="30" t="e">
        <f t="shared" si="3"/>
        <v>#N/A</v>
      </c>
      <c r="I16" s="31" t="e">
        <f t="shared" si="6"/>
        <v>#N/A</v>
      </c>
      <c r="J16" s="72"/>
      <c r="K16" s="79">
        <f>IFERROR(VLOOKUP(A16,入力シート!$A$14:$B$1048576,2,0),0)</f>
        <v>0</v>
      </c>
      <c r="L16" s="80" t="e">
        <f t="shared" si="4"/>
        <v>#N/A</v>
      </c>
      <c r="M16" s="34"/>
      <c r="N16" s="34"/>
      <c r="O16" s="34"/>
      <c r="P16" s="35"/>
      <c r="Q16" s="185">
        <f>米国株!E80</f>
        <v>0</v>
      </c>
    </row>
    <row r="17" spans="1:17" ht="15">
      <c r="A17" s="77">
        <v>46132</v>
      </c>
      <c r="B17" s="279" t="s">
        <v>788</v>
      </c>
      <c r="C17" s="82" t="e">
        <f>IF(L17&gt;0,L17-SUM(K4:K17)-'3月'!K38,NA())</f>
        <v>#N/A</v>
      </c>
      <c r="D17" s="30" t="e">
        <f>C17-C16</f>
        <v>#N/A</v>
      </c>
      <c r="E17" s="31" t="e">
        <f>D17/C16</f>
        <v>#N/A</v>
      </c>
      <c r="F17" s="30" t="e">
        <f t="shared" si="2"/>
        <v>#N/A</v>
      </c>
      <c r="G17" s="31" t="e">
        <f t="shared" si="7"/>
        <v>#N/A</v>
      </c>
      <c r="H17" s="30" t="e">
        <f t="shared" si="3"/>
        <v>#N/A</v>
      </c>
      <c r="I17" s="31" t="e">
        <f t="shared" si="6"/>
        <v>#N/A</v>
      </c>
      <c r="J17" s="72"/>
      <c r="K17" s="79">
        <f>IFERROR(VLOOKUP(A17,入力シート!$A$14:$B$1048576,2,0),0)</f>
        <v>0</v>
      </c>
      <c r="L17" s="80" t="e">
        <f t="shared" si="4"/>
        <v>#N/A</v>
      </c>
      <c r="M17" s="34"/>
      <c r="N17" s="34"/>
      <c r="O17" s="34"/>
      <c r="P17" s="35"/>
      <c r="Q17" s="185">
        <f>米国株!E81</f>
        <v>0</v>
      </c>
    </row>
    <row r="18" spans="1:17" ht="15">
      <c r="A18" s="77">
        <v>46133</v>
      </c>
      <c r="B18" s="279" t="s">
        <v>370</v>
      </c>
      <c r="C18" s="82" t="e">
        <f>IF(L18&gt;0,L18-SUM(K4:K18)-'3月'!K38,NA())</f>
        <v>#N/A</v>
      </c>
      <c r="D18" s="30" t="e">
        <f t="shared" si="0"/>
        <v>#N/A</v>
      </c>
      <c r="E18" s="31" t="e">
        <f t="shared" si="1"/>
        <v>#N/A</v>
      </c>
      <c r="F18" s="30" t="e">
        <f t="shared" si="2"/>
        <v>#N/A</v>
      </c>
      <c r="G18" s="31" t="e">
        <f t="shared" si="7"/>
        <v>#N/A</v>
      </c>
      <c r="H18" s="30" t="e">
        <f t="shared" si="3"/>
        <v>#N/A</v>
      </c>
      <c r="I18" s="31" t="e">
        <f t="shared" si="6"/>
        <v>#N/A</v>
      </c>
      <c r="J18" s="72"/>
      <c r="K18" s="79">
        <f>IFERROR(VLOOKUP(A18,入力シート!$A$14:$B$1048576,2,0),0)</f>
        <v>0</v>
      </c>
      <c r="L18" s="80" t="e">
        <f t="shared" si="4"/>
        <v>#N/A</v>
      </c>
      <c r="M18" s="34"/>
      <c r="N18" s="34"/>
      <c r="O18" s="34"/>
      <c r="P18" s="35"/>
      <c r="Q18" s="185">
        <f>米国株!E82</f>
        <v>0</v>
      </c>
    </row>
    <row r="19" spans="1:17" ht="15">
      <c r="A19" s="77">
        <v>46134</v>
      </c>
      <c r="B19" s="279" t="s">
        <v>371</v>
      </c>
      <c r="C19" s="82" t="e">
        <f>IF(L19&gt;0,L19-SUM(K4:K19)-'3月'!K38,NA())</f>
        <v>#N/A</v>
      </c>
      <c r="D19" s="30" t="e">
        <f t="shared" si="0"/>
        <v>#N/A</v>
      </c>
      <c r="E19" s="31" t="e">
        <f t="shared" si="1"/>
        <v>#N/A</v>
      </c>
      <c r="F19" s="30" t="e">
        <f t="shared" si="2"/>
        <v>#N/A</v>
      </c>
      <c r="G19" s="31" t="e">
        <f t="shared" si="7"/>
        <v>#N/A</v>
      </c>
      <c r="H19" s="30" t="e">
        <f t="shared" si="3"/>
        <v>#N/A</v>
      </c>
      <c r="I19" s="31" t="e">
        <f t="shared" si="6"/>
        <v>#N/A</v>
      </c>
      <c r="J19" s="72"/>
      <c r="K19" s="79">
        <f>IFERROR(VLOOKUP(A19,入力シート!$A$14:$B$1048576,2,0),0)</f>
        <v>0</v>
      </c>
      <c r="L19" s="80" t="e">
        <f t="shared" si="4"/>
        <v>#N/A</v>
      </c>
      <c r="M19" s="34"/>
      <c r="N19" s="34"/>
      <c r="O19" s="34"/>
      <c r="P19" s="35"/>
      <c r="Q19" s="185">
        <f>米国株!E83</f>
        <v>0</v>
      </c>
    </row>
    <row r="20" spans="1:17" ht="15">
      <c r="A20" s="77">
        <v>46135</v>
      </c>
      <c r="B20" s="279" t="s">
        <v>261</v>
      </c>
      <c r="C20" s="82" t="e">
        <f>IF(L20&gt;0,L20-SUM(K4:K20)-'3月'!K38,NA())</f>
        <v>#N/A</v>
      </c>
      <c r="D20" s="30" t="e">
        <f t="shared" si="0"/>
        <v>#N/A</v>
      </c>
      <c r="E20" s="31" t="e">
        <f t="shared" si="1"/>
        <v>#N/A</v>
      </c>
      <c r="F20" s="30" t="e">
        <f t="shared" si="2"/>
        <v>#N/A</v>
      </c>
      <c r="G20" s="31" t="e">
        <f t="shared" si="7"/>
        <v>#N/A</v>
      </c>
      <c r="H20" s="30" t="e">
        <f t="shared" si="3"/>
        <v>#N/A</v>
      </c>
      <c r="I20" s="31" t="e">
        <f t="shared" si="6"/>
        <v>#N/A</v>
      </c>
      <c r="J20" s="72"/>
      <c r="K20" s="79">
        <f>IFERROR(VLOOKUP(A20,入力シート!$A$14:$B$1048576,2,0),0)</f>
        <v>0</v>
      </c>
      <c r="L20" s="80" t="e">
        <f t="shared" si="4"/>
        <v>#N/A</v>
      </c>
      <c r="M20" s="34"/>
      <c r="N20" s="34"/>
      <c r="O20" s="34"/>
      <c r="P20" s="35"/>
      <c r="Q20" s="185">
        <f>米国株!E84</f>
        <v>0</v>
      </c>
    </row>
    <row r="21" spans="1:17" ht="15">
      <c r="A21" s="77">
        <v>46136</v>
      </c>
      <c r="B21" s="279" t="s">
        <v>265</v>
      </c>
      <c r="C21" s="82" t="e">
        <f>IF(L21&gt;0,L21-SUM(K4:K21)-'3月'!K38,NA())</f>
        <v>#N/A</v>
      </c>
      <c r="D21" s="30" t="e">
        <f t="shared" si="0"/>
        <v>#N/A</v>
      </c>
      <c r="E21" s="31" t="e">
        <f t="shared" si="1"/>
        <v>#N/A</v>
      </c>
      <c r="F21" s="30" t="e">
        <f t="shared" si="2"/>
        <v>#N/A</v>
      </c>
      <c r="G21" s="31" t="e">
        <f t="shared" si="7"/>
        <v>#N/A</v>
      </c>
      <c r="H21" s="30" t="e">
        <f t="shared" si="3"/>
        <v>#N/A</v>
      </c>
      <c r="I21" s="31" t="e">
        <f t="shared" si="6"/>
        <v>#N/A</v>
      </c>
      <c r="J21" s="72"/>
      <c r="K21" s="79">
        <f>IFERROR(VLOOKUP(A21,入力シート!$A$14:$B$1048576,2,0),0)</f>
        <v>0</v>
      </c>
      <c r="L21" s="80" t="e">
        <f t="shared" si="4"/>
        <v>#N/A</v>
      </c>
      <c r="M21" s="34"/>
      <c r="N21" s="34"/>
      <c r="O21" s="34"/>
      <c r="P21" s="35"/>
      <c r="Q21" s="185">
        <f>米国株!E85</f>
        <v>0</v>
      </c>
    </row>
    <row r="22" spans="1:17" ht="15">
      <c r="A22" s="77">
        <v>46139</v>
      </c>
      <c r="B22" s="279" t="s">
        <v>789</v>
      </c>
      <c r="C22" s="82" t="e">
        <f>IF(L22&gt;0,L22-SUM(K4:K22)-'3月'!K38,NA())</f>
        <v>#N/A</v>
      </c>
      <c r="D22" s="30" t="e">
        <f>C22-C21</f>
        <v>#N/A</v>
      </c>
      <c r="E22" s="31" t="e">
        <f>D22/C21</f>
        <v>#N/A</v>
      </c>
      <c r="F22" s="30" t="e">
        <f t="shared" si="2"/>
        <v>#N/A</v>
      </c>
      <c r="G22" s="31" t="e">
        <f t="shared" si="7"/>
        <v>#N/A</v>
      </c>
      <c r="H22" s="30" t="e">
        <f t="shared" si="3"/>
        <v>#N/A</v>
      </c>
      <c r="I22" s="31" t="e">
        <f t="shared" si="6"/>
        <v>#N/A</v>
      </c>
      <c r="J22" s="72"/>
      <c r="K22" s="79">
        <f>IFERROR(VLOOKUP(A22,入力シート!$A$14:$B$1048576,2,0),0)</f>
        <v>0</v>
      </c>
      <c r="L22" s="80" t="e">
        <f t="shared" si="4"/>
        <v>#N/A</v>
      </c>
      <c r="M22" s="34"/>
      <c r="N22" s="34"/>
      <c r="O22" s="34"/>
      <c r="P22" s="35"/>
      <c r="Q22" s="185">
        <f>米国株!E86</f>
        <v>0</v>
      </c>
    </row>
    <row r="23" spans="1:17" ht="15">
      <c r="A23" s="77">
        <v>46140</v>
      </c>
      <c r="B23" s="279" t="s">
        <v>372</v>
      </c>
      <c r="C23" s="82" t="e">
        <f>IF(L23&gt;0,L23-SUM(K4:K23)-'3月'!K38,NA())</f>
        <v>#N/A</v>
      </c>
      <c r="D23" s="30" t="e">
        <f>C23-C22</f>
        <v>#N/A</v>
      </c>
      <c r="E23" s="31" t="e">
        <f>D23/C22</f>
        <v>#N/A</v>
      </c>
      <c r="F23" s="30" t="e">
        <f t="shared" si="2"/>
        <v>#N/A</v>
      </c>
      <c r="G23" s="31" t="e">
        <f t="shared" si="7"/>
        <v>#N/A</v>
      </c>
      <c r="H23" s="30" t="e">
        <f t="shared" si="3"/>
        <v>#N/A</v>
      </c>
      <c r="I23" s="31" t="e">
        <f t="shared" si="6"/>
        <v>#N/A</v>
      </c>
      <c r="J23" s="72"/>
      <c r="K23" s="79">
        <f>IFERROR(VLOOKUP(A23,入力シート!$A$14:$B$1048576,2,0),0)</f>
        <v>0</v>
      </c>
      <c r="L23" s="80" t="e">
        <f t="shared" si="4"/>
        <v>#N/A</v>
      </c>
      <c r="M23" s="34"/>
      <c r="N23" s="34"/>
      <c r="O23" s="34"/>
      <c r="P23" s="35"/>
      <c r="Q23" s="185">
        <f>米国株!E87</f>
        <v>0</v>
      </c>
    </row>
    <row r="24" spans="1:17" ht="15">
      <c r="A24" s="77">
        <v>46142</v>
      </c>
      <c r="B24" s="279" t="s">
        <v>373</v>
      </c>
      <c r="C24" s="82" t="e">
        <f>IF(L24&gt;0,L24-SUM(K4:K24)-'3月'!K38,NA())</f>
        <v>#N/A</v>
      </c>
      <c r="D24" s="30" t="e">
        <f>C24-C23</f>
        <v>#N/A</v>
      </c>
      <c r="E24" s="31" t="e">
        <f>D24/C23</f>
        <v>#N/A</v>
      </c>
      <c r="F24" s="30" t="e">
        <f>C24-$C$3</f>
        <v>#N/A</v>
      </c>
      <c r="G24" s="31" t="e">
        <f>F24/$C$3</f>
        <v>#N/A</v>
      </c>
      <c r="H24" s="30" t="e">
        <f>C24-$C$2</f>
        <v>#N/A</v>
      </c>
      <c r="I24" s="31" t="e">
        <f>H24/$C$2</f>
        <v>#N/A</v>
      </c>
      <c r="J24" s="72"/>
      <c r="K24" s="79">
        <f>IFERROR(VLOOKUP(A24,入力シート!$A$14:$B$1048576,2,0),0)</f>
        <v>0</v>
      </c>
      <c r="L24" s="80" t="e">
        <f t="shared" ref="L24" si="8">IF(SUM(M24:Q24)&gt;0,SUM(M24:Q24),NA())</f>
        <v>#N/A</v>
      </c>
      <c r="M24" s="34"/>
      <c r="N24" s="34"/>
      <c r="O24" s="34"/>
      <c r="P24" s="35"/>
      <c r="Q24" s="185">
        <f>米国株!E88</f>
        <v>0</v>
      </c>
    </row>
    <row r="25" spans="1:17" ht="15" hidden="1">
      <c r="A25" s="77">
        <v>46116</v>
      </c>
      <c r="B25" s="135"/>
      <c r="C25" s="146" t="e">
        <f>C6</f>
        <v>#N/A</v>
      </c>
      <c r="D25" s="146" t="e">
        <f t="shared" ref="D25:I25" si="9">D6</f>
        <v>#N/A</v>
      </c>
      <c r="E25" s="146" t="e">
        <f t="shared" si="9"/>
        <v>#N/A</v>
      </c>
      <c r="F25" s="146" t="e">
        <f t="shared" si="9"/>
        <v>#N/A</v>
      </c>
      <c r="G25" s="146" t="e">
        <f t="shared" si="9"/>
        <v>#N/A</v>
      </c>
      <c r="H25" s="146" t="e">
        <f t="shared" si="9"/>
        <v>#N/A</v>
      </c>
      <c r="I25" s="146" t="e">
        <f t="shared" si="9"/>
        <v>#N/A</v>
      </c>
      <c r="J25" s="72"/>
      <c r="K25" s="79"/>
      <c r="L25" s="146" t="e">
        <f>L6</f>
        <v>#N/A</v>
      </c>
      <c r="M25" s="34"/>
      <c r="N25" s="34"/>
      <c r="O25" s="34"/>
      <c r="P25" s="35"/>
      <c r="Q25" s="185"/>
    </row>
    <row r="26" spans="1:17" ht="15" hidden="1">
      <c r="A26" s="77">
        <v>46117</v>
      </c>
      <c r="B26" s="135"/>
      <c r="C26" s="146" t="e">
        <f>C25</f>
        <v>#N/A</v>
      </c>
      <c r="D26" s="146" t="e">
        <f t="shared" ref="D26:I26" si="10">D25</f>
        <v>#N/A</v>
      </c>
      <c r="E26" s="146" t="e">
        <f t="shared" si="10"/>
        <v>#N/A</v>
      </c>
      <c r="F26" s="146" t="e">
        <f t="shared" si="10"/>
        <v>#N/A</v>
      </c>
      <c r="G26" s="146" t="e">
        <f t="shared" si="10"/>
        <v>#N/A</v>
      </c>
      <c r="H26" s="146" t="e">
        <f t="shared" si="10"/>
        <v>#N/A</v>
      </c>
      <c r="I26" s="146" t="e">
        <f t="shared" si="10"/>
        <v>#N/A</v>
      </c>
      <c r="J26" s="72"/>
      <c r="K26" s="79"/>
      <c r="L26" s="146" t="e">
        <f>L25</f>
        <v>#N/A</v>
      </c>
      <c r="M26" s="34"/>
      <c r="N26" s="34"/>
      <c r="O26" s="34"/>
      <c r="P26" s="35"/>
      <c r="Q26" s="185"/>
    </row>
    <row r="27" spans="1:17" ht="15" hidden="1">
      <c r="A27" s="77">
        <v>46123</v>
      </c>
      <c r="B27" s="135"/>
      <c r="C27" s="146" t="e">
        <f>C11</f>
        <v>#N/A</v>
      </c>
      <c r="D27" s="146" t="e">
        <f t="shared" ref="D27:I27" si="11">D11</f>
        <v>#N/A</v>
      </c>
      <c r="E27" s="146" t="e">
        <f t="shared" si="11"/>
        <v>#N/A</v>
      </c>
      <c r="F27" s="146" t="e">
        <f t="shared" si="11"/>
        <v>#N/A</v>
      </c>
      <c r="G27" s="146" t="e">
        <f t="shared" si="11"/>
        <v>#N/A</v>
      </c>
      <c r="H27" s="146" t="e">
        <f t="shared" si="11"/>
        <v>#N/A</v>
      </c>
      <c r="I27" s="146" t="e">
        <f t="shared" si="11"/>
        <v>#N/A</v>
      </c>
      <c r="J27" s="72"/>
      <c r="K27" s="79"/>
      <c r="L27" s="146" t="e">
        <f>L11</f>
        <v>#N/A</v>
      </c>
      <c r="M27" s="34"/>
      <c r="N27" s="34"/>
      <c r="O27" s="34"/>
      <c r="P27" s="35"/>
      <c r="Q27" s="187"/>
    </row>
    <row r="28" spans="1:17" ht="15" hidden="1">
      <c r="A28" s="77">
        <v>46124</v>
      </c>
      <c r="B28" s="135"/>
      <c r="C28" s="146" t="e">
        <f>C27</f>
        <v>#N/A</v>
      </c>
      <c r="D28" s="146" t="e">
        <f t="shared" ref="D28:I28" si="12">D27</f>
        <v>#N/A</v>
      </c>
      <c r="E28" s="146" t="e">
        <f t="shared" si="12"/>
        <v>#N/A</v>
      </c>
      <c r="F28" s="146" t="e">
        <f t="shared" si="12"/>
        <v>#N/A</v>
      </c>
      <c r="G28" s="146" t="e">
        <f t="shared" si="12"/>
        <v>#N/A</v>
      </c>
      <c r="H28" s="146" t="e">
        <f t="shared" si="12"/>
        <v>#N/A</v>
      </c>
      <c r="I28" s="146" t="e">
        <f t="shared" si="12"/>
        <v>#N/A</v>
      </c>
      <c r="J28" s="72"/>
      <c r="K28" s="79"/>
      <c r="L28" s="146" t="e">
        <f>L27</f>
        <v>#N/A</v>
      </c>
      <c r="M28" s="34"/>
      <c r="N28" s="34"/>
      <c r="O28" s="34"/>
      <c r="P28" s="35"/>
      <c r="Q28" s="187"/>
    </row>
    <row r="29" spans="1:17" ht="15" hidden="1">
      <c r="A29" s="77">
        <v>46130</v>
      </c>
      <c r="B29" s="135"/>
      <c r="C29" s="146" t="e">
        <f>C16</f>
        <v>#N/A</v>
      </c>
      <c r="D29" s="146" t="e">
        <f t="shared" ref="D29:I29" si="13">D16</f>
        <v>#N/A</v>
      </c>
      <c r="E29" s="146" t="e">
        <f t="shared" si="13"/>
        <v>#N/A</v>
      </c>
      <c r="F29" s="146" t="e">
        <f t="shared" si="13"/>
        <v>#N/A</v>
      </c>
      <c r="G29" s="146" t="e">
        <f t="shared" si="13"/>
        <v>#N/A</v>
      </c>
      <c r="H29" s="146" t="e">
        <f t="shared" si="13"/>
        <v>#N/A</v>
      </c>
      <c r="I29" s="146" t="e">
        <f t="shared" si="13"/>
        <v>#N/A</v>
      </c>
      <c r="J29" s="72"/>
      <c r="K29" s="79"/>
      <c r="L29" s="146" t="e">
        <f>L16</f>
        <v>#N/A</v>
      </c>
      <c r="M29" s="34"/>
      <c r="N29" s="34"/>
      <c r="O29" s="34"/>
      <c r="P29" s="35"/>
      <c r="Q29" s="187"/>
    </row>
    <row r="30" spans="1:17" ht="15" hidden="1">
      <c r="A30" s="77">
        <v>46131</v>
      </c>
      <c r="B30" s="135"/>
      <c r="C30" s="146" t="e">
        <f>C29</f>
        <v>#N/A</v>
      </c>
      <c r="D30" s="146" t="e">
        <f t="shared" ref="D30:I30" si="14">D29</f>
        <v>#N/A</v>
      </c>
      <c r="E30" s="146" t="e">
        <f t="shared" si="14"/>
        <v>#N/A</v>
      </c>
      <c r="F30" s="146" t="e">
        <f t="shared" si="14"/>
        <v>#N/A</v>
      </c>
      <c r="G30" s="146" t="e">
        <f t="shared" si="14"/>
        <v>#N/A</v>
      </c>
      <c r="H30" s="146" t="e">
        <f t="shared" si="14"/>
        <v>#N/A</v>
      </c>
      <c r="I30" s="146" t="e">
        <f t="shared" si="14"/>
        <v>#N/A</v>
      </c>
      <c r="J30" s="72"/>
      <c r="K30" s="79"/>
      <c r="L30" s="146" t="e">
        <f>L29</f>
        <v>#N/A</v>
      </c>
      <c r="M30" s="34"/>
      <c r="N30" s="34"/>
      <c r="O30" s="34"/>
      <c r="P30" s="35"/>
      <c r="Q30" s="187"/>
    </row>
    <row r="31" spans="1:17" ht="15" hidden="1">
      <c r="A31" s="77">
        <v>46137</v>
      </c>
      <c r="B31" s="135"/>
      <c r="C31" s="146" t="e">
        <f>C21</f>
        <v>#N/A</v>
      </c>
      <c r="D31" s="146" t="e">
        <f t="shared" ref="D31:I31" si="15">D21</f>
        <v>#N/A</v>
      </c>
      <c r="E31" s="146" t="e">
        <f t="shared" si="15"/>
        <v>#N/A</v>
      </c>
      <c r="F31" s="146" t="e">
        <f t="shared" si="15"/>
        <v>#N/A</v>
      </c>
      <c r="G31" s="146" t="e">
        <f t="shared" si="15"/>
        <v>#N/A</v>
      </c>
      <c r="H31" s="146" t="e">
        <f t="shared" si="15"/>
        <v>#N/A</v>
      </c>
      <c r="I31" s="146" t="e">
        <f t="shared" si="15"/>
        <v>#N/A</v>
      </c>
      <c r="J31" s="72"/>
      <c r="K31" s="79"/>
      <c r="L31" s="146" t="e">
        <f>L21</f>
        <v>#N/A</v>
      </c>
      <c r="M31" s="34"/>
      <c r="N31" s="34"/>
      <c r="O31" s="34"/>
      <c r="P31" s="35"/>
      <c r="Q31" s="187"/>
    </row>
    <row r="32" spans="1:17" ht="15" hidden="1">
      <c r="A32" s="77">
        <v>46138</v>
      </c>
      <c r="B32" s="135"/>
      <c r="C32" s="146" t="e">
        <f>C31</f>
        <v>#N/A</v>
      </c>
      <c r="D32" s="146" t="e">
        <f t="shared" ref="D32:I32" si="16">D31</f>
        <v>#N/A</v>
      </c>
      <c r="E32" s="146" t="e">
        <f t="shared" si="16"/>
        <v>#N/A</v>
      </c>
      <c r="F32" s="146" t="e">
        <f t="shared" si="16"/>
        <v>#N/A</v>
      </c>
      <c r="G32" s="146" t="e">
        <f t="shared" si="16"/>
        <v>#N/A</v>
      </c>
      <c r="H32" s="146" t="e">
        <f t="shared" si="16"/>
        <v>#N/A</v>
      </c>
      <c r="I32" s="146" t="e">
        <f t="shared" si="16"/>
        <v>#N/A</v>
      </c>
      <c r="J32" s="72"/>
      <c r="K32" s="79"/>
      <c r="L32" s="146" t="e">
        <f>L31</f>
        <v>#N/A</v>
      </c>
      <c r="M32" s="34"/>
      <c r="N32" s="34"/>
      <c r="O32" s="34"/>
      <c r="P32" s="35"/>
      <c r="Q32" s="187"/>
    </row>
    <row r="33" spans="1:24" hidden="1">
      <c r="A33" s="77">
        <v>46141</v>
      </c>
      <c r="B33" s="81"/>
      <c r="C33" s="146" t="e">
        <f>C23</f>
        <v>#N/A</v>
      </c>
      <c r="D33" s="146" t="e">
        <f t="shared" ref="D33:I33" si="17">D23</f>
        <v>#N/A</v>
      </c>
      <c r="E33" s="146" t="e">
        <f t="shared" si="17"/>
        <v>#N/A</v>
      </c>
      <c r="F33" s="146" t="e">
        <f t="shared" si="17"/>
        <v>#N/A</v>
      </c>
      <c r="G33" s="146" t="e">
        <f t="shared" si="17"/>
        <v>#N/A</v>
      </c>
      <c r="H33" s="146" t="e">
        <f t="shared" si="17"/>
        <v>#N/A</v>
      </c>
      <c r="I33" s="146" t="e">
        <f t="shared" si="17"/>
        <v>#N/A</v>
      </c>
      <c r="J33" s="72"/>
      <c r="K33" s="79"/>
      <c r="L33" s="146" t="e">
        <f>L23</f>
        <v>#N/A</v>
      </c>
      <c r="M33" s="34"/>
      <c r="N33" s="34"/>
      <c r="O33" s="34"/>
      <c r="P33" s="35"/>
      <c r="Q33" s="187"/>
    </row>
    <row r="34" spans="1:24">
      <c r="A34" s="77"/>
      <c r="B34" s="85"/>
      <c r="C34" s="80"/>
      <c r="D34" s="17"/>
      <c r="E34" s="23"/>
      <c r="F34" s="17"/>
      <c r="G34" s="23"/>
      <c r="H34" s="17"/>
      <c r="I34" s="23"/>
      <c r="J34" s="72"/>
      <c r="K34" s="80"/>
      <c r="L34" s="80"/>
      <c r="M34" s="86"/>
      <c r="N34" s="86"/>
      <c r="O34" s="86"/>
      <c r="P34" s="86"/>
      <c r="Q34" s="86"/>
    </row>
    <row r="35" spans="1:24" ht="14.1" thickBot="1">
      <c r="A35" s="77"/>
      <c r="B35" s="85"/>
      <c r="C35" s="80"/>
      <c r="D35" s="17"/>
      <c r="E35" s="23"/>
      <c r="F35" s="17"/>
      <c r="G35" s="23"/>
      <c r="H35" s="17"/>
      <c r="I35" s="23"/>
      <c r="J35" s="72"/>
      <c r="K35" s="80"/>
      <c r="L35" s="80"/>
      <c r="M35" s="86"/>
      <c r="N35" s="86"/>
      <c r="O35" s="86"/>
      <c r="P35" s="86"/>
      <c r="Q35" s="86"/>
    </row>
    <row r="36" spans="1:24" ht="16.8" thickBot="1">
      <c r="A36" s="77"/>
      <c r="B36" s="85"/>
      <c r="C36" s="80"/>
      <c r="D36" s="17"/>
      <c r="E36" s="23"/>
      <c r="F36" s="17"/>
      <c r="G36" s="23"/>
      <c r="H36" s="17"/>
      <c r="I36" s="23"/>
      <c r="J36" s="72"/>
      <c r="K36" s="80"/>
      <c r="L36" s="302" t="s">
        <v>727</v>
      </c>
      <c r="M36" s="303"/>
      <c r="N36" s="300">
        <f>K37</f>
        <v>0</v>
      </c>
      <c r="O36" s="301"/>
      <c r="P36" s="86"/>
      <c r="Q36" s="86"/>
    </row>
    <row r="37" spans="1:24">
      <c r="A37" s="87"/>
      <c r="B37" s="88"/>
      <c r="C37" s="89"/>
      <c r="D37" s="1"/>
      <c r="E37" s="2"/>
      <c r="F37" s="1"/>
      <c r="G37" s="1"/>
      <c r="H37" s="88"/>
      <c r="K37" s="143">
        <f>SUM(K4:K36)+'3月'!K38</f>
        <v>0</v>
      </c>
      <c r="L37" s="38"/>
      <c r="M37" s="38"/>
      <c r="N37" s="38"/>
      <c r="O37" s="38"/>
      <c r="P37" s="38"/>
      <c r="Q37" s="38"/>
    </row>
    <row r="38" spans="1:24">
      <c r="A38" s="87"/>
      <c r="B38" s="88"/>
      <c r="C38" s="107" t="s">
        <v>125</v>
      </c>
      <c r="D38" s="108"/>
      <c r="E38" s="104"/>
      <c r="F38" s="103"/>
      <c r="G38" s="191">
        <f ca="1">TODAY()</f>
        <v>46026</v>
      </c>
      <c r="H38" s="110"/>
      <c r="I38" s="111"/>
      <c r="J38" s="111"/>
      <c r="L38" s="107" t="s">
        <v>123</v>
      </c>
      <c r="M38" s="38"/>
      <c r="N38" s="38"/>
      <c r="O38" s="38"/>
      <c r="P38" s="38"/>
      <c r="Q38" s="38"/>
    </row>
    <row r="39" spans="1:24" ht="17.399999999999999">
      <c r="A39" s="87"/>
      <c r="C39" s="38"/>
      <c r="D39" s="40" t="s">
        <v>1</v>
      </c>
      <c r="E39" s="293">
        <f ca="1">IF(G38&gt;DATE(2026,4,30),DATE(2026,4,30),TODAY())</f>
        <v>46026</v>
      </c>
      <c r="F39" s="293"/>
      <c r="G39" s="293"/>
      <c r="L39" s="38"/>
      <c r="M39" s="38"/>
      <c r="N39" s="38"/>
      <c r="O39" s="38"/>
      <c r="P39" s="38"/>
      <c r="Q39" s="38"/>
    </row>
    <row r="40" spans="1:24" ht="14.1" thickBot="1">
      <c r="B40" s="53"/>
      <c r="C40" s="90"/>
      <c r="K40" s="53"/>
      <c r="L40" s="90"/>
    </row>
    <row r="41" spans="1:24" ht="14.25" customHeight="1">
      <c r="B41" s="53"/>
      <c r="C41" s="296" t="s">
        <v>728</v>
      </c>
      <c r="D41" s="297"/>
      <c r="E41" s="297"/>
      <c r="F41" s="297"/>
      <c r="G41" s="158"/>
      <c r="H41" s="159"/>
      <c r="I41" s="160"/>
      <c r="J41" s="41"/>
      <c r="K41" s="53"/>
      <c r="L41" s="39"/>
      <c r="M41" s="39"/>
      <c r="N41" s="59"/>
      <c r="O41" s="39"/>
      <c r="P41" s="39"/>
      <c r="Q41" s="39"/>
      <c r="R41" s="182"/>
      <c r="S41" s="41"/>
    </row>
    <row r="42" spans="1:24" ht="14.25" customHeight="1">
      <c r="B42" s="53"/>
      <c r="C42" s="298"/>
      <c r="D42" s="299"/>
      <c r="E42" s="299"/>
      <c r="F42" s="299"/>
      <c r="G42" s="162"/>
      <c r="H42" s="163"/>
      <c r="I42" s="164"/>
      <c r="J42" s="41"/>
      <c r="K42" s="53"/>
      <c r="L42" s="39"/>
      <c r="M42" s="39"/>
      <c r="N42" s="59"/>
      <c r="O42" s="39"/>
      <c r="P42" s="39"/>
      <c r="Q42" s="39"/>
      <c r="R42" s="182"/>
      <c r="S42" s="41"/>
      <c r="T42" s="88"/>
      <c r="U42" s="88"/>
      <c r="V42" s="88"/>
      <c r="W42" s="88"/>
      <c r="X42" s="88"/>
    </row>
    <row r="43" spans="1:24">
      <c r="C43" s="165"/>
      <c r="D43" s="162"/>
      <c r="E43" s="161"/>
      <c r="F43" s="162"/>
      <c r="G43" s="162"/>
      <c r="H43" s="163"/>
      <c r="I43" s="164"/>
      <c r="J43" s="41"/>
      <c r="L43" s="39"/>
      <c r="M43" s="39"/>
      <c r="N43" s="59"/>
      <c r="O43" s="39"/>
      <c r="P43" s="39"/>
      <c r="Q43" s="39"/>
      <c r="R43" s="182"/>
      <c r="S43" s="41"/>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104"/>
      <c r="O56" s="103"/>
      <c r="P56" s="191">
        <f ca="1">TODAY()</f>
        <v>46026</v>
      </c>
      <c r="Q56" s="39"/>
      <c r="R56" s="182"/>
      <c r="S56" s="41"/>
    </row>
    <row r="57" spans="3:21" ht="17.399999999999999">
      <c r="C57" s="165"/>
      <c r="D57" s="162"/>
      <c r="E57" s="161"/>
      <c r="F57" s="162"/>
      <c r="G57" s="162"/>
      <c r="H57" s="163"/>
      <c r="I57" s="164"/>
      <c r="J57" s="41"/>
      <c r="L57" s="39"/>
      <c r="M57" s="40" t="s">
        <v>1</v>
      </c>
      <c r="N57" s="293">
        <f ca="1">IF(P56&gt;DATE(2026,4,30),DATE(2026,4,30),TODAY())</f>
        <v>46026</v>
      </c>
      <c r="O57" s="293"/>
      <c r="P57" s="293"/>
      <c r="Q57" s="41"/>
      <c r="R57" s="182"/>
      <c r="S57" s="41"/>
    </row>
    <row r="58" spans="3:21" ht="36.9" thickBot="1">
      <c r="C58" s="165"/>
      <c r="D58" s="289" t="s">
        <v>5</v>
      </c>
      <c r="E58" s="290"/>
      <c r="F58" s="304" t="e">
        <f ca="1">VLOOKUP($E$39,$A$4:$H$38,3,0)</f>
        <v>#N/A</v>
      </c>
      <c r="G58" s="305"/>
      <c r="H58" s="305"/>
      <c r="I58" s="306"/>
      <c r="J58" s="41"/>
      <c r="L58" s="39"/>
      <c r="M58" s="40" t="s">
        <v>5</v>
      </c>
      <c r="N58" s="310" t="e">
        <f ca="1">VLOOKUP($N$57,$A$4:$L$39,12,0)</f>
        <v>#N/A</v>
      </c>
      <c r="O58" s="310"/>
      <c r="P58" s="310"/>
      <c r="Q58" s="41"/>
      <c r="R58" s="182"/>
      <c r="S58" s="41"/>
    </row>
    <row r="59" spans="3:21" ht="17.399999999999999">
      <c r="C59" s="166"/>
      <c r="D59" s="287" t="s">
        <v>147</v>
      </c>
      <c r="E59" s="288"/>
      <c r="F59" s="153"/>
      <c r="G59" s="294" t="e">
        <f ca="1">VLOOKUP($E$39,$A$4:$H$38,4,0)</f>
        <v>#N/A</v>
      </c>
      <c r="H59" s="294"/>
      <c r="I59" s="167" t="e">
        <f ca="1">VLOOKUP($E$39,$A$4:$H$38,5,0)</f>
        <v>#N/A</v>
      </c>
      <c r="J59" s="41"/>
      <c r="L59" s="39"/>
      <c r="M59" s="39"/>
      <c r="N59" s="39"/>
      <c r="O59" s="39"/>
      <c r="P59" s="39"/>
      <c r="Q59" s="39"/>
      <c r="R59" s="182"/>
      <c r="S59" s="41"/>
    </row>
    <row r="60" spans="3:21" ht="17.399999999999999">
      <c r="C60" s="165"/>
      <c r="D60" s="289" t="s">
        <v>69</v>
      </c>
      <c r="E60" s="290"/>
      <c r="F60" s="151"/>
      <c r="G60" s="295" t="e">
        <f ca="1">VLOOKUP($E$39,$A$4:$H$38,6,0)</f>
        <v>#N/A</v>
      </c>
      <c r="H60" s="295"/>
      <c r="I60" s="168" t="e">
        <f ca="1">VLOOKUP($E$39,$A$4:$H$38,7,0)</f>
        <v>#N/A</v>
      </c>
      <c r="J60" s="41"/>
      <c r="L60" s="39"/>
      <c r="M60" s="39"/>
      <c r="N60" s="39"/>
      <c r="O60" s="39"/>
      <c r="P60" s="39"/>
      <c r="Q60" s="39"/>
      <c r="R60" s="182"/>
      <c r="S60" s="41"/>
    </row>
    <row r="61" spans="3:21" ht="17.399999999999999">
      <c r="C61" s="165"/>
      <c r="D61" s="289" t="s">
        <v>70</v>
      </c>
      <c r="E61" s="290"/>
      <c r="F61" s="151"/>
      <c r="G61" s="295" t="e">
        <f ca="1">VLOOKUP($E$39,$A$4:$H$38,8,0)</f>
        <v>#N/A</v>
      </c>
      <c r="H61" s="295"/>
      <c r="I61" s="168" t="e">
        <f ca="1">VLOOKUP($E$39,$A$4:$I$38,9,0)</f>
        <v>#N/A</v>
      </c>
      <c r="J61" s="51"/>
      <c r="L61" s="39"/>
      <c r="M61" s="39"/>
      <c r="N61" s="39"/>
      <c r="O61" s="39"/>
      <c r="P61" s="39"/>
      <c r="Q61" s="39"/>
      <c r="R61" s="182"/>
      <c r="S61" s="51"/>
    </row>
    <row r="62" spans="3:21" ht="5.25" customHeight="1" thickBot="1">
      <c r="C62" s="169"/>
      <c r="D62" s="170"/>
      <c r="E62" s="171"/>
      <c r="F62" s="172"/>
      <c r="G62" s="172"/>
      <c r="H62" s="173"/>
      <c r="I62" s="174"/>
      <c r="J62" s="51"/>
      <c r="L62" s="39"/>
      <c r="M62" s="43"/>
      <c r="N62" s="44"/>
      <c r="O62" s="39"/>
      <c r="P62" s="39"/>
      <c r="Q62" s="39"/>
      <c r="R62" s="182"/>
      <c r="S62" s="51"/>
    </row>
    <row r="63" spans="3:21">
      <c r="D63" s="46"/>
      <c r="E63" s="47"/>
      <c r="H63" s="52"/>
      <c r="I63" s="52"/>
      <c r="J63" s="53"/>
      <c r="M63" s="46"/>
      <c r="N63" s="47"/>
      <c r="R63" s="183"/>
      <c r="S63" s="53"/>
      <c r="U63" s="54"/>
    </row>
    <row r="65" spans="2:17">
      <c r="L65" s="38"/>
      <c r="M65" s="38"/>
      <c r="N65" s="38"/>
      <c r="O65" s="38"/>
      <c r="P65" s="38"/>
      <c r="Q65" s="38"/>
    </row>
    <row r="66" spans="2:17">
      <c r="C66" s="55" t="s">
        <v>20</v>
      </c>
      <c r="L66" s="38"/>
      <c r="M66" s="38"/>
      <c r="N66" s="38"/>
      <c r="O66" s="38"/>
      <c r="P66" s="38"/>
      <c r="Q66" s="38"/>
    </row>
    <row r="67" spans="2:17">
      <c r="C67" s="56" t="s">
        <v>21</v>
      </c>
      <c r="L67" s="38"/>
      <c r="M67" s="38"/>
      <c r="N67" s="38"/>
      <c r="O67" s="38"/>
      <c r="P67" s="38"/>
      <c r="Q67" s="38"/>
    </row>
    <row r="68" spans="2:17">
      <c r="C68" s="57" t="s">
        <v>49</v>
      </c>
      <c r="L68" s="38"/>
      <c r="M68" s="38"/>
      <c r="N68" s="38"/>
      <c r="O68" s="38"/>
      <c r="P68" s="38"/>
      <c r="Q68" s="38"/>
    </row>
    <row r="69" spans="2:17">
      <c r="C69" s="57" t="s">
        <v>50</v>
      </c>
      <c r="E69" s="104"/>
      <c r="F69" s="103"/>
      <c r="G69" s="191">
        <f ca="1">TODAY()</f>
        <v>46026</v>
      </c>
      <c r="L69" s="38"/>
      <c r="M69" s="38"/>
      <c r="N69" s="38"/>
      <c r="O69" s="38"/>
      <c r="P69" s="38"/>
      <c r="Q69" s="38"/>
    </row>
    <row r="70" spans="2:17" ht="17.399999999999999">
      <c r="C70" s="39"/>
      <c r="D70" s="40" t="s">
        <v>1</v>
      </c>
      <c r="E70" s="293">
        <f ca="1">IF(G69&gt;DATE(2026,4,30),DATE(2026,4,30),TODAY())</f>
        <v>46026</v>
      </c>
      <c r="F70" s="293"/>
      <c r="G70" s="293"/>
      <c r="H70" s="41"/>
      <c r="I70" s="41"/>
      <c r="L70" s="38"/>
      <c r="M70" s="38"/>
      <c r="N70" s="38"/>
      <c r="O70" s="38"/>
      <c r="P70" s="38"/>
      <c r="Q70" s="38"/>
    </row>
    <row r="71" spans="2:17" ht="14.1" thickBot="1">
      <c r="B71" s="49"/>
      <c r="C71" s="58"/>
      <c r="L71" s="38"/>
      <c r="M71" s="38"/>
      <c r="N71" s="38"/>
      <c r="O71" s="38"/>
      <c r="P71" s="38"/>
      <c r="Q71" s="38"/>
    </row>
    <row r="72" spans="2:17" ht="14.25" customHeight="1">
      <c r="B72" s="49"/>
      <c r="C72" s="296" t="s">
        <v>728</v>
      </c>
      <c r="D72" s="297"/>
      <c r="E72" s="297"/>
      <c r="F72" s="297"/>
      <c r="G72" s="158"/>
      <c r="H72" s="159"/>
      <c r="I72" s="160"/>
      <c r="L72" s="38"/>
      <c r="M72" s="38"/>
      <c r="N72" s="38"/>
      <c r="O72" s="38"/>
      <c r="P72" s="38"/>
      <c r="Q72" s="38"/>
    </row>
    <row r="73" spans="2:17" ht="14.25" customHeight="1">
      <c r="B73" s="49"/>
      <c r="C73" s="298"/>
      <c r="D73" s="299"/>
      <c r="E73" s="299"/>
      <c r="F73" s="299"/>
      <c r="G73" s="162"/>
      <c r="H73" s="163"/>
      <c r="I73" s="164"/>
      <c r="L73" s="38"/>
      <c r="M73" s="38"/>
      <c r="N73" s="38"/>
      <c r="O73" s="38"/>
      <c r="P73" s="38"/>
      <c r="Q73" s="38"/>
    </row>
    <row r="74" spans="2:17">
      <c r="C74" s="165"/>
      <c r="D74" s="162"/>
      <c r="E74" s="161"/>
      <c r="F74" s="162"/>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ht="14.1" thickBot="1">
      <c r="C87" s="165"/>
      <c r="D87" s="162"/>
      <c r="E87" s="161"/>
      <c r="F87" s="162"/>
      <c r="G87" s="162"/>
      <c r="H87" s="163"/>
      <c r="I87" s="164"/>
      <c r="L87" s="38"/>
      <c r="M87" s="38"/>
      <c r="N87" s="38"/>
      <c r="O87" s="38"/>
      <c r="P87" s="38"/>
      <c r="Q87" s="38"/>
    </row>
    <row r="88" spans="3:17" ht="17.399999999999999">
      <c r="C88" s="166"/>
      <c r="D88" s="287" t="s">
        <v>147</v>
      </c>
      <c r="E88" s="288"/>
      <c r="F88" s="153"/>
      <c r="G88" s="153"/>
      <c r="H88" s="154" t="e">
        <f ca="1">VLOOKUP($E$70,$A$4:$H$40,5,0)</f>
        <v>#N/A</v>
      </c>
      <c r="I88" s="167"/>
      <c r="L88" s="38"/>
      <c r="M88" s="38"/>
      <c r="N88" s="38"/>
      <c r="O88" s="38"/>
      <c r="P88" s="38"/>
      <c r="Q88" s="38"/>
    </row>
    <row r="89" spans="3:17" ht="17.399999999999999">
      <c r="C89" s="165"/>
      <c r="D89" s="179" t="s">
        <v>69</v>
      </c>
      <c r="E89" s="180"/>
      <c r="F89" s="151"/>
      <c r="G89" s="151"/>
      <c r="H89" s="152" t="e">
        <f ca="1">VLOOKUP($E$70,$A$4:$H$40,7,0)</f>
        <v>#N/A</v>
      </c>
      <c r="I89" s="168"/>
      <c r="J89" s="41"/>
      <c r="L89" s="38"/>
      <c r="M89" s="38"/>
      <c r="N89" s="38"/>
      <c r="O89" s="38"/>
      <c r="P89" s="38"/>
      <c r="Q89" s="38"/>
    </row>
    <row r="90" spans="3:17" ht="17.399999999999999">
      <c r="C90" s="165"/>
      <c r="D90" s="179" t="s">
        <v>70</v>
      </c>
      <c r="E90" s="180"/>
      <c r="F90" s="151"/>
      <c r="G90" s="151"/>
      <c r="H90" s="152" t="e">
        <f ca="1">VLOOKUP($E$70,$A$4:$I$40,9,0)</f>
        <v>#N/A</v>
      </c>
      <c r="I90" s="168"/>
      <c r="J90" s="42"/>
      <c r="L90" s="38"/>
      <c r="M90" s="38"/>
      <c r="N90" s="38"/>
      <c r="O90" s="38"/>
      <c r="P90" s="38"/>
      <c r="Q90" s="38"/>
    </row>
    <row r="91" spans="3:17" ht="5.25" customHeight="1" thickBot="1">
      <c r="C91" s="169"/>
      <c r="D91" s="170"/>
      <c r="E91" s="171"/>
      <c r="F91" s="172"/>
      <c r="G91" s="172"/>
      <c r="H91" s="173"/>
      <c r="I91" s="174"/>
      <c r="J91" s="42"/>
      <c r="L91" s="38"/>
      <c r="M91" s="38"/>
      <c r="N91" s="38"/>
      <c r="O91" s="38"/>
      <c r="P91" s="38"/>
      <c r="Q91" s="38"/>
    </row>
    <row r="92" spans="3:17">
      <c r="D92" s="46"/>
      <c r="E92" s="47"/>
      <c r="H92" s="48"/>
      <c r="I92" s="48"/>
      <c r="J92" s="49"/>
      <c r="L92" s="38"/>
      <c r="M92" s="38"/>
      <c r="N92" s="38"/>
      <c r="O92" s="38"/>
      <c r="P92" s="38"/>
      <c r="Q92" s="38"/>
    </row>
    <row r="93" spans="3:17">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sheetData>
  <sheetProtection algorithmName="SHA-512" hashValue="XWuvsCOEAZyKo/JgqFTUDcNTvJF0zq/ju41kXeIo1cSUkKyu6J3rPJX+rgGasXbD5ZxYhmV4Dd3ySP+IbcdO8w==" saltValue="ryB95ymA6CPui2dXkSfkFg==" spinCount="100000" sheet="1" objects="1" scenarios="1"/>
  <mergeCells count="18">
    <mergeCell ref="B1:C1"/>
    <mergeCell ref="E39:G39"/>
    <mergeCell ref="N57:P57"/>
    <mergeCell ref="N58:P58"/>
    <mergeCell ref="E70:G70"/>
    <mergeCell ref="N36:O36"/>
    <mergeCell ref="L36:M36"/>
    <mergeCell ref="D58:E58"/>
    <mergeCell ref="D61:E61"/>
    <mergeCell ref="G61:H61"/>
    <mergeCell ref="C41:F42"/>
    <mergeCell ref="D88:E88"/>
    <mergeCell ref="F58:I58"/>
    <mergeCell ref="D59:E59"/>
    <mergeCell ref="G59:H59"/>
    <mergeCell ref="D60:E60"/>
    <mergeCell ref="G60:H60"/>
    <mergeCell ref="C72:F73"/>
  </mergeCells>
  <phoneticPr fontId="1"/>
  <conditionalFormatting sqref="C3">
    <cfRule type="expression" dxfId="778" priority="161">
      <formula>$C$3&gt;0</formula>
    </cfRule>
  </conditionalFormatting>
  <conditionalFormatting sqref="C34:C38">
    <cfRule type="containsErrors" dxfId="777" priority="83">
      <formula>ISERROR(C34)</formula>
    </cfRule>
  </conditionalFormatting>
  <conditionalFormatting sqref="C22:F23">
    <cfRule type="containsErrors" dxfId="776" priority="327">
      <formula>ISERROR(C22)</formula>
    </cfRule>
  </conditionalFormatting>
  <conditionalFormatting sqref="C4:I23">
    <cfRule type="containsErrors" dxfId="775" priority="297">
      <formula>ISERROR(C4)</formula>
    </cfRule>
  </conditionalFormatting>
  <conditionalFormatting sqref="C24:I33">
    <cfRule type="containsErrors" dxfId="774" priority="48">
      <formula>ISERROR(C24)</formula>
    </cfRule>
  </conditionalFormatting>
  <conditionalFormatting sqref="C25:I33">
    <cfRule type="containsErrors" dxfId="773" priority="35">
      <formula>ISERROR(C25)</formula>
    </cfRule>
    <cfRule type="containsErrors" dxfId="772" priority="42">
      <formula>ISERROR(C25)</formula>
    </cfRule>
    <cfRule type="containsErrors" dxfId="771" priority="33">
      <formula>ISERROR(C25)</formula>
    </cfRule>
    <cfRule type="containsErrors" dxfId="770" priority="55">
      <formula>ISERROR(C25)</formula>
    </cfRule>
  </conditionalFormatting>
  <conditionalFormatting sqref="D3">
    <cfRule type="expression" dxfId="769" priority="294">
      <formula>$C$3&gt;0</formula>
    </cfRule>
  </conditionalFormatting>
  <conditionalFormatting sqref="D25:D36">
    <cfRule type="containsErrors" dxfId="768" priority="41">
      <formula>ISERROR(D25)</formula>
    </cfRule>
  </conditionalFormatting>
  <conditionalFormatting sqref="D37:D38">
    <cfRule type="expression" dxfId="767" priority="333">
      <formula>D37*-1=#REF!</formula>
    </cfRule>
  </conditionalFormatting>
  <conditionalFormatting sqref="D37:G38">
    <cfRule type="containsErrors" dxfId="766" priority="125">
      <formula>ISERROR(D37)</formula>
    </cfRule>
  </conditionalFormatting>
  <conditionalFormatting sqref="E5:E6">
    <cfRule type="expression" dxfId="765" priority="306">
      <formula>$F5*-1=$C$3</formula>
    </cfRule>
  </conditionalFormatting>
  <conditionalFormatting sqref="E7:E23 E22:F23 E24:I24 G7:G23 I7:I23 E34:I36 H22:H23">
    <cfRule type="expression" dxfId="764" priority="329">
      <formula>$F7*-1=$C$3</formula>
    </cfRule>
  </conditionalFormatting>
  <conditionalFormatting sqref="E22:E24">
    <cfRule type="cellIs" dxfId="763" priority="321" operator="lessThan">
      <formula>0</formula>
    </cfRule>
  </conditionalFormatting>
  <conditionalFormatting sqref="E25:E33 G25:G33 I25:I33">
    <cfRule type="expression" dxfId="762" priority="54">
      <formula>$F25*-1=$C$3</formula>
    </cfRule>
  </conditionalFormatting>
  <conditionalFormatting sqref="E25:E33">
    <cfRule type="cellIs" dxfId="761" priority="32" operator="lessThan">
      <formula>0</formula>
    </cfRule>
    <cfRule type="cellIs" dxfId="760" priority="40" operator="lessThan">
      <formula>0</formula>
    </cfRule>
    <cfRule type="cellIs" dxfId="759" priority="47" operator="lessThan">
      <formula>0</formula>
    </cfRule>
    <cfRule type="containsErrors" dxfId="758" priority="30">
      <formula>ISERROR(E25)</formula>
    </cfRule>
    <cfRule type="containsErrors" dxfId="757" priority="31">
      <formula>ISERROR(E25)</formula>
    </cfRule>
  </conditionalFormatting>
  <conditionalFormatting sqref="E37:G38">
    <cfRule type="expression" dxfId="756" priority="126">
      <formula>$F37*-1=$C$3</formula>
    </cfRule>
  </conditionalFormatting>
  <conditionalFormatting sqref="E69:G69">
    <cfRule type="expression" dxfId="755" priority="124">
      <formula>$F69*-1=$C$3</formula>
    </cfRule>
    <cfRule type="containsErrors" dxfId="754" priority="123">
      <formula>ISERROR(E69)</formula>
    </cfRule>
  </conditionalFormatting>
  <conditionalFormatting sqref="E34:I36">
    <cfRule type="containsErrors" dxfId="753" priority="287">
      <formula>ISERROR(E34)</formula>
    </cfRule>
  </conditionalFormatting>
  <conditionalFormatting sqref="F58">
    <cfRule type="containsErrors" dxfId="752" priority="139">
      <formula>ISERROR(F58)</formula>
    </cfRule>
  </conditionalFormatting>
  <conditionalFormatting sqref="F4:G24">
    <cfRule type="expression" dxfId="751" priority="98">
      <formula>$C$3=0</formula>
    </cfRule>
  </conditionalFormatting>
  <conditionalFormatting sqref="F25:G33">
    <cfRule type="containsErrors" dxfId="750" priority="46">
      <formula>ISERROR(F25)</formula>
    </cfRule>
  </conditionalFormatting>
  <conditionalFormatting sqref="F34:G36">
    <cfRule type="expression" dxfId="749" priority="271">
      <formula>$C$3=0</formula>
    </cfRule>
  </conditionalFormatting>
  <conditionalFormatting sqref="F25:I33">
    <cfRule type="containsErrors" dxfId="748" priority="52">
      <formula>ISERROR(F25)</formula>
    </cfRule>
  </conditionalFormatting>
  <conditionalFormatting sqref="G4:G24">
    <cfRule type="cellIs" dxfId="747" priority="102" operator="lessThan">
      <formula>0</formula>
    </cfRule>
  </conditionalFormatting>
  <conditionalFormatting sqref="G5:G6">
    <cfRule type="expression" dxfId="746" priority="302">
      <formula>$F5*-1=$C$3</formula>
    </cfRule>
  </conditionalFormatting>
  <conditionalFormatting sqref="G22:G24">
    <cfRule type="cellIs" dxfId="745" priority="318" operator="lessThan">
      <formula>0</formula>
    </cfRule>
  </conditionalFormatting>
  <conditionalFormatting sqref="G25:G33">
    <cfRule type="containsErrors" dxfId="744" priority="27">
      <formula>ISERROR(G25)</formula>
    </cfRule>
    <cfRule type="containsErrors" dxfId="743" priority="24">
      <formula>ISERROR(G25)</formula>
    </cfRule>
    <cfRule type="containsErrors" dxfId="742" priority="25">
      <formula>ISERROR(G25)</formula>
    </cfRule>
    <cfRule type="cellIs" dxfId="741" priority="26" operator="lessThan">
      <formula>0</formula>
    </cfRule>
    <cfRule type="cellIs" dxfId="740" priority="28" operator="lessThan">
      <formula>0</formula>
    </cfRule>
    <cfRule type="cellIs" dxfId="739" priority="51" operator="lessThan">
      <formula>0</formula>
    </cfRule>
    <cfRule type="cellIs" dxfId="738" priority="39" operator="lessThan">
      <formula>0</formula>
    </cfRule>
    <cfRule type="cellIs" dxfId="737" priority="45" operator="lessThan">
      <formula>0</formula>
    </cfRule>
  </conditionalFormatting>
  <conditionalFormatting sqref="G34:G36">
    <cfRule type="cellIs" dxfId="736" priority="277" operator="lessThan">
      <formula>0</formula>
    </cfRule>
  </conditionalFormatting>
  <conditionalFormatting sqref="G22:I23">
    <cfRule type="containsErrors" dxfId="735" priority="320">
      <formula>ISERROR(G22)</formula>
    </cfRule>
  </conditionalFormatting>
  <conditionalFormatting sqref="G59:I61">
    <cfRule type="containsErrors" dxfId="734" priority="136">
      <formula>ISERROR(G59)</formula>
    </cfRule>
  </conditionalFormatting>
  <conditionalFormatting sqref="H25:H33">
    <cfRule type="containsErrors" dxfId="733" priority="56">
      <formula>ISERROR(H25)</formula>
    </cfRule>
  </conditionalFormatting>
  <conditionalFormatting sqref="H88:H90">
    <cfRule type="containsErrors" dxfId="732" priority="137">
      <formula>ISERROR(H88)</formula>
    </cfRule>
  </conditionalFormatting>
  <conditionalFormatting sqref="H25:I33">
    <cfRule type="containsErrors" dxfId="731" priority="44">
      <formula>ISERROR(H25)</formula>
    </cfRule>
  </conditionalFormatting>
  <conditionalFormatting sqref="I4:I36 G25:G33 E4:E36">
    <cfRule type="cellIs" dxfId="730" priority="53" operator="lessThan">
      <formula>0</formula>
    </cfRule>
  </conditionalFormatting>
  <conditionalFormatting sqref="I5:I6">
    <cfRule type="expression" dxfId="729" priority="298">
      <formula>$F5*-1=$C$3</formula>
    </cfRule>
  </conditionalFormatting>
  <conditionalFormatting sqref="I22:I24">
    <cfRule type="cellIs" dxfId="728" priority="316" operator="lessThan">
      <formula>0</formula>
    </cfRule>
  </conditionalFormatting>
  <conditionalFormatting sqref="I25:I33">
    <cfRule type="containsErrors" dxfId="727" priority="50">
      <formula>ISERROR(I25)</formula>
    </cfRule>
    <cfRule type="containsErrors" dxfId="726" priority="14">
      <formula>ISERROR(I25)</formula>
    </cfRule>
    <cfRule type="containsErrors" dxfId="725" priority="15">
      <formula>ISERROR(I25)</formula>
    </cfRule>
    <cfRule type="cellIs" dxfId="724" priority="16" operator="lessThan">
      <formula>0</formula>
    </cfRule>
    <cfRule type="cellIs" dxfId="723" priority="18" operator="lessThan">
      <formula>0</formula>
    </cfRule>
    <cfRule type="containsErrors" dxfId="722" priority="17">
      <formula>ISERROR(I25)</formula>
    </cfRule>
    <cfRule type="cellIs" dxfId="721" priority="49" operator="lessThan">
      <formula>0</formula>
    </cfRule>
    <cfRule type="cellIs" dxfId="720" priority="43" operator="lessThan">
      <formula>0</formula>
    </cfRule>
    <cfRule type="cellIs" dxfId="719" priority="38" operator="lessThan">
      <formula>0</formula>
    </cfRule>
    <cfRule type="containsErrors" dxfId="718" priority="22">
      <formula>ISERROR(I25)</formula>
    </cfRule>
    <cfRule type="cellIs" dxfId="717" priority="23" operator="lessThan">
      <formula>0</formula>
    </cfRule>
  </conditionalFormatting>
  <conditionalFormatting sqref="K4:K36">
    <cfRule type="cellIs" dxfId="716" priority="36" operator="lessThan">
      <formula>0</formula>
    </cfRule>
  </conditionalFormatting>
  <conditionalFormatting sqref="K25:K33">
    <cfRule type="cellIs" dxfId="715" priority="37" operator="equal">
      <formula>0</formula>
    </cfRule>
  </conditionalFormatting>
  <conditionalFormatting sqref="K4:L24">
    <cfRule type="cellIs" dxfId="714" priority="75" operator="equal">
      <formula>0</formula>
    </cfRule>
  </conditionalFormatting>
  <conditionalFormatting sqref="K34:L35 K36">
    <cfRule type="cellIs" dxfId="713" priority="289" operator="equal">
      <formula>0</formula>
    </cfRule>
  </conditionalFormatting>
  <conditionalFormatting sqref="L3">
    <cfRule type="cellIs" dxfId="712" priority="134" operator="equal">
      <formula>0</formula>
    </cfRule>
  </conditionalFormatting>
  <conditionalFormatting sqref="L3:L35">
    <cfRule type="containsErrors" dxfId="711" priority="3">
      <formula>ISERROR(L3)</formula>
    </cfRule>
  </conditionalFormatting>
  <conditionalFormatting sqref="L25:L33">
    <cfRule type="containsErrors" dxfId="710" priority="5">
      <formula>ISERROR(L25)</formula>
    </cfRule>
    <cfRule type="containsErrors" dxfId="709" priority="1">
      <formula>ISERROR(L25)</formula>
    </cfRule>
    <cfRule type="containsErrors" dxfId="708" priority="2">
      <formula>ISERROR(L25)</formula>
    </cfRule>
  </conditionalFormatting>
  <conditionalFormatting sqref="L38">
    <cfRule type="containsErrors" dxfId="707" priority="295">
      <formula>ISERROR(L38)</formula>
    </cfRule>
  </conditionalFormatting>
  <conditionalFormatting sqref="N36">
    <cfRule type="cellIs" dxfId="706" priority="272" operator="lessThan">
      <formula>0</formula>
    </cfRule>
  </conditionalFormatting>
  <conditionalFormatting sqref="N88:N90">
    <cfRule type="cellIs" dxfId="705" priority="315" operator="greaterThanOrEqual">
      <formula>0</formula>
    </cfRule>
    <cfRule type="cellIs" dxfId="704" priority="314" operator="lessThan">
      <formula>0</formula>
    </cfRule>
  </conditionalFormatting>
  <conditionalFormatting sqref="N56:P56">
    <cfRule type="containsErrors" dxfId="703" priority="81">
      <formula>ISERROR(N56)</formula>
    </cfRule>
    <cfRule type="expression" dxfId="702" priority="82">
      <formula>$F56*-1=$C$3</formula>
    </cfRule>
  </conditionalFormatting>
  <conditionalFormatting sqref="N58:Q58">
    <cfRule type="containsErrors" dxfId="701" priority="127">
      <formula>ISERROR(N58)</formula>
    </cfRule>
  </conditionalFormatting>
  <conditionalFormatting sqref="N59:Q61">
    <cfRule type="cellIs" dxfId="700" priority="129" operator="greaterThanOrEqual">
      <formula>0</formula>
    </cfRule>
    <cfRule type="cellIs" dxfId="699" priority="128" operator="lessThan">
      <formula>0</formula>
    </cfRule>
  </conditionalFormatting>
  <dataValidations count="1">
    <dataValidation type="list" allowBlank="1" showInputMessage="1" sqref="E39:G39 E70:G70 N57:Q57" xr:uid="{604E3697-B092-43A0-B087-087812ED3589}">
      <formula1>$A$4:$A$24</formula1>
    </dataValidation>
  </dataValidations>
  <hyperlinks>
    <hyperlink ref="R3" location="米国株!C70" display="米国株入力シートへジャンプ⇒" xr:uid="{4451405A-DBD1-41CC-ACCB-A05083FD4EAC}"/>
    <hyperlink ref="Q1" location="目次!A1" display="目次へジャンプ" xr:uid="{4827B974-6C6A-49BE-B7AF-3C58B377A4BC}"/>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445D6-366B-4468-9AB7-5C7A64173F68}">
  <sheetPr codeName="Sheet7"/>
  <dimension ref="A1:X105"/>
  <sheetViews>
    <sheetView showGridLines="0" zoomScaleNormal="100" workbookViewId="0">
      <pane xSplit="2" ySplit="1" topLeftCell="C2" activePane="bottomRight" state="frozen"/>
      <selection activeCell="C25" sqref="C25"/>
      <selection pane="topRight" activeCell="C25" sqref="C25"/>
      <selection pane="bottomLeft" activeCell="C25" sqref="C25"/>
      <selection pane="bottomRight" activeCell="C2" sqref="C2"/>
    </sheetView>
  </sheetViews>
  <sheetFormatPr defaultColWidth="9" defaultRowHeight="13.8"/>
  <cols>
    <col min="1" max="1" width="9" style="38" hidden="1" customWidth="1"/>
    <col min="2" max="2" width="6.26171875" style="38" customWidth="1"/>
    <col min="3" max="3" width="17.05078125" style="45" customWidth="1"/>
    <col min="4" max="4" width="13.578125" style="45" customWidth="1"/>
    <col min="5" max="5" width="11.83984375" style="50" customWidth="1"/>
    <col min="6" max="6" width="13.578125" style="45" customWidth="1"/>
    <col min="7" max="7" width="10.83984375" style="45" customWidth="1"/>
    <col min="8" max="8" width="13.578125" style="38" customWidth="1"/>
    <col min="9" max="9" width="10.83984375" style="38" customWidth="1"/>
    <col min="10" max="10" width="4" style="38" customWidth="1"/>
    <col min="11" max="11" width="13.578125" style="38" customWidth="1"/>
    <col min="12" max="12" width="17.05078125" style="45" customWidth="1"/>
    <col min="13" max="13" width="13.578125" style="45" customWidth="1"/>
    <col min="14" max="14" width="13.578125" style="50" customWidth="1"/>
    <col min="15" max="16" width="13.578125" style="45" customWidth="1"/>
    <col min="17" max="17" width="20.05078125" style="45" customWidth="1"/>
    <col min="18" max="18" width="5.47265625" style="181" customWidth="1"/>
    <col min="19" max="19" width="9.47265625" style="38" customWidth="1"/>
    <col min="20" max="24" width="13" style="38" customWidth="1"/>
    <col min="25" max="25" width="10.578125" style="38" customWidth="1"/>
    <col min="26" max="26" width="19.734375" style="38" customWidth="1"/>
    <col min="27" max="29" width="10.578125" style="38" customWidth="1"/>
    <col min="30" max="16384" width="9" style="38"/>
  </cols>
  <sheetData>
    <row r="1" spans="1:18" ht="39.75" customHeight="1" thickBot="1">
      <c r="B1" s="291" t="s">
        <v>63</v>
      </c>
      <c r="C1" s="292"/>
      <c r="D1" s="60" t="s">
        <v>2</v>
      </c>
      <c r="E1" s="61" t="s">
        <v>65</v>
      </c>
      <c r="F1" s="60" t="s">
        <v>3</v>
      </c>
      <c r="G1" s="61" t="s">
        <v>67</v>
      </c>
      <c r="H1" s="60" t="s">
        <v>4</v>
      </c>
      <c r="I1" s="61" t="s">
        <v>66</v>
      </c>
      <c r="K1" s="62" t="s">
        <v>56</v>
      </c>
      <c r="L1" s="63" t="s">
        <v>57</v>
      </c>
      <c r="M1" s="64"/>
      <c r="N1" s="64"/>
      <c r="O1" s="64"/>
      <c r="P1" s="65"/>
      <c r="Q1" s="250" t="s">
        <v>227</v>
      </c>
    </row>
    <row r="2" spans="1:18" ht="14.1" thickBot="1">
      <c r="B2" s="66" t="s">
        <v>0</v>
      </c>
      <c r="C2" s="67">
        <f>入力シート!B5</f>
        <v>0</v>
      </c>
      <c r="D2" s="284"/>
      <c r="E2" s="68"/>
      <c r="F2" s="69"/>
      <c r="G2" s="68"/>
      <c r="H2" s="69"/>
      <c r="I2" s="68"/>
      <c r="K2" s="70"/>
      <c r="L2" s="76" t="s">
        <v>64</v>
      </c>
      <c r="M2" s="55" t="s">
        <v>71</v>
      </c>
      <c r="N2" s="38"/>
      <c r="O2" s="38"/>
      <c r="P2" s="71"/>
      <c r="Q2" s="71"/>
    </row>
    <row r="3" spans="1:18" ht="18.600000000000001" thickBot="1">
      <c r="A3" s="72"/>
      <c r="B3" s="283" t="s">
        <v>373</v>
      </c>
      <c r="C3" s="136" t="e">
        <f>'4月'!C24</f>
        <v>#N/A</v>
      </c>
      <c r="D3" s="271" t="s">
        <v>322</v>
      </c>
      <c r="E3" s="73"/>
      <c r="F3" s="74"/>
      <c r="G3" s="73"/>
      <c r="H3" s="74"/>
      <c r="I3" s="73"/>
      <c r="J3" s="72"/>
      <c r="K3" s="75"/>
      <c r="L3" s="80" t="e">
        <f>'4月'!L24</f>
        <v>#N/A</v>
      </c>
      <c r="M3" s="32" t="s">
        <v>58</v>
      </c>
      <c r="N3" s="32" t="s">
        <v>59</v>
      </c>
      <c r="O3" s="32" t="s">
        <v>60</v>
      </c>
      <c r="P3" s="33" t="s">
        <v>61</v>
      </c>
      <c r="Q3" s="253" t="s">
        <v>202</v>
      </c>
      <c r="R3" s="215" t="s">
        <v>201</v>
      </c>
    </row>
    <row r="4" spans="1:18" ht="15">
      <c r="A4" s="77">
        <v>46143</v>
      </c>
      <c r="B4" s="278" t="s">
        <v>374</v>
      </c>
      <c r="C4" s="78" t="e">
        <f>IF(L4&gt;0,L4-SUM(K4)-'4月'!K37,NA())</f>
        <v>#N/A</v>
      </c>
      <c r="D4" s="30" t="e">
        <f t="shared" ref="D4:D20" si="0">C4-C3</f>
        <v>#N/A</v>
      </c>
      <c r="E4" s="31" t="e">
        <f t="shared" ref="E4:E20" si="1">D4/C3</f>
        <v>#N/A</v>
      </c>
      <c r="F4" s="30" t="e">
        <f t="shared" ref="F4:F20" si="2">C4-$C$3</f>
        <v>#N/A</v>
      </c>
      <c r="G4" s="31" t="e">
        <f>F4/$C$3</f>
        <v>#N/A</v>
      </c>
      <c r="H4" s="30" t="e">
        <f t="shared" ref="H4:H20" si="3">C4-$C$2</f>
        <v>#N/A</v>
      </c>
      <c r="I4" s="31" t="e">
        <f>H4/$C$2</f>
        <v>#N/A</v>
      </c>
      <c r="J4" s="72"/>
      <c r="K4" s="79">
        <f>IFERROR(VLOOKUP(A4,入力シート!$A$14:$B$1048576,2,0),0)</f>
        <v>0</v>
      </c>
      <c r="L4" s="80" t="e">
        <f t="shared" ref="L4:L20" si="4">IF(SUM(M4:Q4)&gt;0,SUM(M4:Q4),NA())</f>
        <v>#N/A</v>
      </c>
      <c r="M4" s="34"/>
      <c r="N4" s="34"/>
      <c r="O4" s="34"/>
      <c r="P4" s="35"/>
      <c r="Q4" s="185">
        <f>米国株!E89</f>
        <v>0</v>
      </c>
    </row>
    <row r="5" spans="1:18" ht="15">
      <c r="A5" s="77">
        <v>46149</v>
      </c>
      <c r="B5" s="279" t="s">
        <v>375</v>
      </c>
      <c r="C5" s="82" t="e">
        <f>IF(L5&gt;0,L5-SUM(K4:K5)-'4月'!K37,NA())</f>
        <v>#N/A</v>
      </c>
      <c r="D5" s="30" t="e">
        <f>C5-C4</f>
        <v>#N/A</v>
      </c>
      <c r="E5" s="31" t="e">
        <f>D5/C4</f>
        <v>#N/A</v>
      </c>
      <c r="F5" s="30" t="e">
        <f t="shared" si="2"/>
        <v>#N/A</v>
      </c>
      <c r="G5" s="31" t="e">
        <f t="shared" ref="G5:G14" si="5">F5/$C$3</f>
        <v>#N/A</v>
      </c>
      <c r="H5" s="30" t="e">
        <f t="shared" si="3"/>
        <v>#N/A</v>
      </c>
      <c r="I5" s="31" t="e">
        <f t="shared" ref="I5:I20" si="6">H5/$C$2</f>
        <v>#N/A</v>
      </c>
      <c r="J5" s="72"/>
      <c r="K5" s="79">
        <f>IFERROR(VLOOKUP(A5,入力シート!$A$14:$B$1048576,2,0),0)</f>
        <v>0</v>
      </c>
      <c r="L5" s="80" t="e">
        <f t="shared" si="4"/>
        <v>#N/A</v>
      </c>
      <c r="M5" s="34"/>
      <c r="N5" s="34"/>
      <c r="O5" s="34"/>
      <c r="P5" s="35"/>
      <c r="Q5" s="185">
        <f>米国株!E90</f>
        <v>0</v>
      </c>
    </row>
    <row r="6" spans="1:18" ht="15">
      <c r="A6" s="77">
        <v>46150</v>
      </c>
      <c r="B6" s="279" t="s">
        <v>269</v>
      </c>
      <c r="C6" s="82" t="e">
        <f>IF(L6&gt;0,L6-SUM(K4:K6)-'4月'!K37,NA())</f>
        <v>#N/A</v>
      </c>
      <c r="D6" s="30" t="e">
        <f t="shared" si="0"/>
        <v>#N/A</v>
      </c>
      <c r="E6" s="31" t="e">
        <f t="shared" si="1"/>
        <v>#N/A</v>
      </c>
      <c r="F6" s="30" t="e">
        <f t="shared" si="2"/>
        <v>#N/A</v>
      </c>
      <c r="G6" s="31" t="e">
        <f t="shared" si="5"/>
        <v>#N/A</v>
      </c>
      <c r="H6" s="30" t="e">
        <f t="shared" si="3"/>
        <v>#N/A</v>
      </c>
      <c r="I6" s="31" t="e">
        <f t="shared" si="6"/>
        <v>#N/A</v>
      </c>
      <c r="J6" s="72"/>
      <c r="K6" s="79">
        <f>IFERROR(VLOOKUP(A6,入力シート!$A$14:$B$1048576,2,0),0)</f>
        <v>0</v>
      </c>
      <c r="L6" s="80" t="e">
        <f t="shared" si="4"/>
        <v>#N/A</v>
      </c>
      <c r="M6" s="34"/>
      <c r="N6" s="34"/>
      <c r="O6" s="34"/>
      <c r="P6" s="35"/>
      <c r="Q6" s="185">
        <f>米国株!E91</f>
        <v>0</v>
      </c>
    </row>
    <row r="7" spans="1:18" ht="15">
      <c r="A7" s="77">
        <v>46153</v>
      </c>
      <c r="B7" s="279" t="s">
        <v>783</v>
      </c>
      <c r="C7" s="82" t="e">
        <f>IF(L7&gt;0,L7-SUM(K4:K7)-'4月'!K37,NA())</f>
        <v>#N/A</v>
      </c>
      <c r="D7" s="30" t="e">
        <f>C7-C6</f>
        <v>#N/A</v>
      </c>
      <c r="E7" s="31" t="e">
        <f>D7/C6</f>
        <v>#N/A</v>
      </c>
      <c r="F7" s="30" t="e">
        <f t="shared" si="2"/>
        <v>#N/A</v>
      </c>
      <c r="G7" s="31" t="e">
        <f t="shared" si="5"/>
        <v>#N/A</v>
      </c>
      <c r="H7" s="30" t="e">
        <f t="shared" si="3"/>
        <v>#N/A</v>
      </c>
      <c r="I7" s="31" t="e">
        <f t="shared" si="6"/>
        <v>#N/A</v>
      </c>
      <c r="J7" s="72"/>
      <c r="K7" s="79">
        <f>IFERROR(VLOOKUP(A7,入力シート!$A$14:$B$1048576,2,0),0)</f>
        <v>0</v>
      </c>
      <c r="L7" s="80" t="e">
        <f t="shared" si="4"/>
        <v>#N/A</v>
      </c>
      <c r="M7" s="34"/>
      <c r="N7" s="34"/>
      <c r="O7" s="34"/>
      <c r="P7" s="35"/>
      <c r="Q7" s="185">
        <f>米国株!E92</f>
        <v>0</v>
      </c>
    </row>
    <row r="8" spans="1:18" ht="15">
      <c r="A8" s="77">
        <v>46154</v>
      </c>
      <c r="B8" s="279" t="s">
        <v>376</v>
      </c>
      <c r="C8" s="82" t="e">
        <f>IF(L8&gt;0,L8-SUM(K4:K8)-'4月'!K37,NA())</f>
        <v>#N/A</v>
      </c>
      <c r="D8" s="30" t="e">
        <f t="shared" si="0"/>
        <v>#N/A</v>
      </c>
      <c r="E8" s="31" t="e">
        <f t="shared" si="1"/>
        <v>#N/A</v>
      </c>
      <c r="F8" s="30" t="e">
        <f t="shared" si="2"/>
        <v>#N/A</v>
      </c>
      <c r="G8" s="31" t="e">
        <f t="shared" si="5"/>
        <v>#N/A</v>
      </c>
      <c r="H8" s="30" t="e">
        <f t="shared" si="3"/>
        <v>#N/A</v>
      </c>
      <c r="I8" s="31" t="e">
        <f t="shared" si="6"/>
        <v>#N/A</v>
      </c>
      <c r="J8" s="72"/>
      <c r="K8" s="79">
        <f>IFERROR(VLOOKUP(A8,入力シート!$A$14:$B$1048576,2,0),0)</f>
        <v>0</v>
      </c>
      <c r="L8" s="80" t="e">
        <f t="shared" si="4"/>
        <v>#N/A</v>
      </c>
      <c r="M8" s="34"/>
      <c r="N8" s="34"/>
      <c r="O8" s="34"/>
      <c r="P8" s="35"/>
      <c r="Q8" s="185">
        <f>米国株!E93</f>
        <v>0</v>
      </c>
    </row>
    <row r="9" spans="1:18" ht="15">
      <c r="A9" s="77">
        <v>46155</v>
      </c>
      <c r="B9" s="279" t="s">
        <v>377</v>
      </c>
      <c r="C9" s="82" t="e">
        <f>IF(L9&gt;0,L9-SUM(K4:K9)-'4月'!K37,NA())</f>
        <v>#N/A</v>
      </c>
      <c r="D9" s="30" t="e">
        <f t="shared" si="0"/>
        <v>#N/A</v>
      </c>
      <c r="E9" s="31" t="e">
        <f t="shared" si="1"/>
        <v>#N/A</v>
      </c>
      <c r="F9" s="30" t="e">
        <f t="shared" si="2"/>
        <v>#N/A</v>
      </c>
      <c r="G9" s="31" t="e">
        <f t="shared" si="5"/>
        <v>#N/A</v>
      </c>
      <c r="H9" s="30" t="e">
        <f t="shared" si="3"/>
        <v>#N/A</v>
      </c>
      <c r="I9" s="31" t="e">
        <f t="shared" si="6"/>
        <v>#N/A</v>
      </c>
      <c r="J9" s="72"/>
      <c r="K9" s="79">
        <f>IFERROR(VLOOKUP(A9,入力シート!$A$14:$B$1048576,2,0),0)</f>
        <v>0</v>
      </c>
      <c r="L9" s="80" t="e">
        <f t="shared" si="4"/>
        <v>#N/A</v>
      </c>
      <c r="M9" s="34"/>
      <c r="N9" s="34"/>
      <c r="O9" s="34"/>
      <c r="P9" s="35"/>
      <c r="Q9" s="185">
        <f>米国株!E94</f>
        <v>0</v>
      </c>
    </row>
    <row r="10" spans="1:18" ht="15">
      <c r="A10" s="77">
        <v>46156</v>
      </c>
      <c r="B10" s="279" t="s">
        <v>266</v>
      </c>
      <c r="C10" s="82" t="e">
        <f>IF(L10&gt;0,L10-SUM(K4:K10)-'4月'!K37,NA())</f>
        <v>#N/A</v>
      </c>
      <c r="D10" s="30" t="e">
        <f t="shared" si="0"/>
        <v>#N/A</v>
      </c>
      <c r="E10" s="31" t="e">
        <f t="shared" si="1"/>
        <v>#N/A</v>
      </c>
      <c r="F10" s="30" t="e">
        <f t="shared" si="2"/>
        <v>#N/A</v>
      </c>
      <c r="G10" s="31" t="e">
        <f t="shared" si="5"/>
        <v>#N/A</v>
      </c>
      <c r="H10" s="30" t="e">
        <f t="shared" si="3"/>
        <v>#N/A</v>
      </c>
      <c r="I10" s="31" t="e">
        <f t="shared" si="6"/>
        <v>#N/A</v>
      </c>
      <c r="J10" s="72"/>
      <c r="K10" s="79">
        <f>IFERROR(VLOOKUP(A10,入力シート!$A$14:$B$1048576,2,0),0)</f>
        <v>0</v>
      </c>
      <c r="L10" s="80" t="e">
        <f t="shared" si="4"/>
        <v>#N/A</v>
      </c>
      <c r="M10" s="34"/>
      <c r="N10" s="34"/>
      <c r="O10" s="34"/>
      <c r="P10" s="35"/>
      <c r="Q10" s="185">
        <f>米国株!E95</f>
        <v>0</v>
      </c>
    </row>
    <row r="11" spans="1:18" ht="15">
      <c r="A11" s="77">
        <v>46157</v>
      </c>
      <c r="B11" s="279" t="s">
        <v>270</v>
      </c>
      <c r="C11" s="82" t="e">
        <f>IF(L11&gt;0,L11-SUM(K4:K11)-'4月'!K37,NA())</f>
        <v>#N/A</v>
      </c>
      <c r="D11" s="30" t="e">
        <f t="shared" si="0"/>
        <v>#N/A</v>
      </c>
      <c r="E11" s="31" t="e">
        <f t="shared" si="1"/>
        <v>#N/A</v>
      </c>
      <c r="F11" s="30" t="e">
        <f t="shared" si="2"/>
        <v>#N/A</v>
      </c>
      <c r="G11" s="31" t="e">
        <f t="shared" si="5"/>
        <v>#N/A</v>
      </c>
      <c r="H11" s="30" t="e">
        <f t="shared" si="3"/>
        <v>#N/A</v>
      </c>
      <c r="I11" s="31" t="e">
        <f t="shared" si="6"/>
        <v>#N/A</v>
      </c>
      <c r="J11" s="72"/>
      <c r="K11" s="79">
        <f>IFERROR(VLOOKUP(A11,入力シート!$A$14:$B$1048576,2,0),0)</f>
        <v>0</v>
      </c>
      <c r="L11" s="80" t="e">
        <f t="shared" si="4"/>
        <v>#N/A</v>
      </c>
      <c r="M11" s="34"/>
      <c r="N11" s="34"/>
      <c r="O11" s="34"/>
      <c r="P11" s="35"/>
      <c r="Q11" s="185">
        <f>米国株!E96</f>
        <v>0</v>
      </c>
    </row>
    <row r="12" spans="1:18" ht="15">
      <c r="A12" s="77">
        <v>46160</v>
      </c>
      <c r="B12" s="279" t="s">
        <v>784</v>
      </c>
      <c r="C12" s="82" t="e">
        <f>IF(L12&gt;0,L12-SUM(K4:K12)-'4月'!K37,NA())</f>
        <v>#N/A</v>
      </c>
      <c r="D12" s="30" t="e">
        <f>C12-C11</f>
        <v>#N/A</v>
      </c>
      <c r="E12" s="31" t="e">
        <f>D12/C11</f>
        <v>#N/A</v>
      </c>
      <c r="F12" s="30" t="e">
        <f t="shared" si="2"/>
        <v>#N/A</v>
      </c>
      <c r="G12" s="31" t="e">
        <f t="shared" si="5"/>
        <v>#N/A</v>
      </c>
      <c r="H12" s="30" t="e">
        <f t="shared" si="3"/>
        <v>#N/A</v>
      </c>
      <c r="I12" s="31" t="e">
        <f t="shared" si="6"/>
        <v>#N/A</v>
      </c>
      <c r="J12" s="72"/>
      <c r="K12" s="79">
        <f>IFERROR(VLOOKUP(A12,入力シート!$A$14:$B$1048576,2,0),0)</f>
        <v>0</v>
      </c>
      <c r="L12" s="80" t="e">
        <f t="shared" si="4"/>
        <v>#N/A</v>
      </c>
      <c r="M12" s="34"/>
      <c r="N12" s="34"/>
      <c r="O12" s="34"/>
      <c r="P12" s="35"/>
      <c r="Q12" s="185">
        <f>米国株!E97</f>
        <v>0</v>
      </c>
    </row>
    <row r="13" spans="1:18" ht="15">
      <c r="A13" s="77">
        <v>46161</v>
      </c>
      <c r="B13" s="279" t="s">
        <v>378</v>
      </c>
      <c r="C13" s="82" t="e">
        <f>IF(L13&gt;0,L13-SUM(K4:K13)-'4月'!K37,NA())</f>
        <v>#N/A</v>
      </c>
      <c r="D13" s="30" t="e">
        <f t="shared" si="0"/>
        <v>#N/A</v>
      </c>
      <c r="E13" s="31" t="e">
        <f t="shared" si="1"/>
        <v>#N/A</v>
      </c>
      <c r="F13" s="30" t="e">
        <f t="shared" si="2"/>
        <v>#N/A</v>
      </c>
      <c r="G13" s="31" t="e">
        <f t="shared" si="5"/>
        <v>#N/A</v>
      </c>
      <c r="H13" s="30" t="e">
        <f t="shared" si="3"/>
        <v>#N/A</v>
      </c>
      <c r="I13" s="31" t="e">
        <f t="shared" si="6"/>
        <v>#N/A</v>
      </c>
      <c r="J13" s="72"/>
      <c r="K13" s="79">
        <f>IFERROR(VLOOKUP(A13,入力シート!$A$14:$B$1048576,2,0),0)</f>
        <v>0</v>
      </c>
      <c r="L13" s="80" t="e">
        <f t="shared" si="4"/>
        <v>#N/A</v>
      </c>
      <c r="M13" s="34"/>
      <c r="N13" s="34"/>
      <c r="O13" s="34"/>
      <c r="P13" s="35"/>
      <c r="Q13" s="185">
        <f>米国株!E98</f>
        <v>0</v>
      </c>
    </row>
    <row r="14" spans="1:18" ht="15">
      <c r="A14" s="77">
        <v>46162</v>
      </c>
      <c r="B14" s="279" t="s">
        <v>379</v>
      </c>
      <c r="C14" s="82" t="e">
        <f>IF(L14&gt;0,L14-SUM(K4:K14)-'4月'!K37,NA())</f>
        <v>#N/A</v>
      </c>
      <c r="D14" s="30" t="e">
        <f t="shared" si="0"/>
        <v>#N/A</v>
      </c>
      <c r="E14" s="31" t="e">
        <f t="shared" si="1"/>
        <v>#N/A</v>
      </c>
      <c r="F14" s="30" t="e">
        <f t="shared" si="2"/>
        <v>#N/A</v>
      </c>
      <c r="G14" s="31" t="e">
        <f t="shared" si="5"/>
        <v>#N/A</v>
      </c>
      <c r="H14" s="30" t="e">
        <f t="shared" si="3"/>
        <v>#N/A</v>
      </c>
      <c r="I14" s="31" t="e">
        <f t="shared" si="6"/>
        <v>#N/A</v>
      </c>
      <c r="J14" s="72"/>
      <c r="K14" s="79">
        <f>IFERROR(VLOOKUP(A14,入力シート!$A$14:$B$1048576,2,0),0)</f>
        <v>0</v>
      </c>
      <c r="L14" s="80" t="e">
        <f t="shared" si="4"/>
        <v>#N/A</v>
      </c>
      <c r="M14" s="34"/>
      <c r="N14" s="34"/>
      <c r="O14" s="34"/>
      <c r="P14" s="35"/>
      <c r="Q14" s="185">
        <f>米国株!E99</f>
        <v>0</v>
      </c>
    </row>
    <row r="15" spans="1:18" ht="15">
      <c r="A15" s="77">
        <v>46163</v>
      </c>
      <c r="B15" s="279" t="s">
        <v>267</v>
      </c>
      <c r="C15" s="82" t="e">
        <f>IF(L15&gt;0,L15-SUM(K4:K15)-'4月'!K37,NA())</f>
        <v>#N/A</v>
      </c>
      <c r="D15" s="30" t="e">
        <f t="shared" si="0"/>
        <v>#N/A</v>
      </c>
      <c r="E15" s="31" t="e">
        <f t="shared" si="1"/>
        <v>#N/A</v>
      </c>
      <c r="F15" s="30" t="e">
        <f t="shared" si="2"/>
        <v>#N/A</v>
      </c>
      <c r="G15" s="31" t="e">
        <f>F15/$C$3</f>
        <v>#N/A</v>
      </c>
      <c r="H15" s="30" t="e">
        <f t="shared" si="3"/>
        <v>#N/A</v>
      </c>
      <c r="I15" s="31" t="e">
        <f t="shared" si="6"/>
        <v>#N/A</v>
      </c>
      <c r="J15" s="72"/>
      <c r="K15" s="79">
        <f>IFERROR(VLOOKUP(A15,入力シート!$A$14:$B$1048576,2,0),0)</f>
        <v>0</v>
      </c>
      <c r="L15" s="80" t="e">
        <f t="shared" si="4"/>
        <v>#N/A</v>
      </c>
      <c r="M15" s="34"/>
      <c r="N15" s="34"/>
      <c r="O15" s="34"/>
      <c r="P15" s="35"/>
      <c r="Q15" s="185">
        <f>米国株!E100</f>
        <v>0</v>
      </c>
    </row>
    <row r="16" spans="1:18" ht="15">
      <c r="A16" s="77">
        <v>46164</v>
      </c>
      <c r="B16" s="279" t="s">
        <v>271</v>
      </c>
      <c r="C16" s="82" t="e">
        <f>IF(L16&gt;0,L16-SUM(K4:K16)-'4月'!K37,NA())</f>
        <v>#N/A</v>
      </c>
      <c r="D16" s="30" t="e">
        <f t="shared" si="0"/>
        <v>#N/A</v>
      </c>
      <c r="E16" s="31" t="e">
        <f t="shared" si="1"/>
        <v>#N/A</v>
      </c>
      <c r="F16" s="30" t="e">
        <f t="shared" si="2"/>
        <v>#N/A</v>
      </c>
      <c r="G16" s="31" t="e">
        <f t="shared" ref="G16:G20" si="7">F16/$C$3</f>
        <v>#N/A</v>
      </c>
      <c r="H16" s="30" t="e">
        <f t="shared" si="3"/>
        <v>#N/A</v>
      </c>
      <c r="I16" s="31" t="e">
        <f t="shared" si="6"/>
        <v>#N/A</v>
      </c>
      <c r="J16" s="72"/>
      <c r="K16" s="79">
        <f>IFERROR(VLOOKUP(A16,入力シート!$A$14:$B$1048576,2,0),0)</f>
        <v>0</v>
      </c>
      <c r="L16" s="80" t="e">
        <f t="shared" si="4"/>
        <v>#N/A</v>
      </c>
      <c r="M16" s="34"/>
      <c r="N16" s="34"/>
      <c r="O16" s="34"/>
      <c r="P16" s="35"/>
      <c r="Q16" s="185">
        <f>米国株!E101</f>
        <v>0</v>
      </c>
    </row>
    <row r="17" spans="1:17" ht="15">
      <c r="A17" s="77">
        <v>46167</v>
      </c>
      <c r="B17" s="279" t="s">
        <v>785</v>
      </c>
      <c r="C17" s="82" t="e">
        <f>IF(L17&gt;0,L17-SUM(K4:K17)-'4月'!K37,NA())</f>
        <v>#N/A</v>
      </c>
      <c r="D17" s="30" t="e">
        <f>C17-C16</f>
        <v>#N/A</v>
      </c>
      <c r="E17" s="31" t="e">
        <f>D17/C16</f>
        <v>#N/A</v>
      </c>
      <c r="F17" s="30" t="e">
        <f t="shared" si="2"/>
        <v>#N/A</v>
      </c>
      <c r="G17" s="31" t="e">
        <f t="shared" si="7"/>
        <v>#N/A</v>
      </c>
      <c r="H17" s="30" t="e">
        <f t="shared" si="3"/>
        <v>#N/A</v>
      </c>
      <c r="I17" s="31" t="e">
        <f t="shared" si="6"/>
        <v>#N/A</v>
      </c>
      <c r="J17" s="72"/>
      <c r="K17" s="79">
        <f>IFERROR(VLOOKUP(A17,入力シート!$A$14:$B$1048576,2,0),0)</f>
        <v>0</v>
      </c>
      <c r="L17" s="80" t="e">
        <f t="shared" si="4"/>
        <v>#N/A</v>
      </c>
      <c r="M17" s="34"/>
      <c r="N17" s="34"/>
      <c r="O17" s="34"/>
      <c r="P17" s="35"/>
      <c r="Q17" s="185">
        <f>米国株!E102</f>
        <v>0</v>
      </c>
    </row>
    <row r="18" spans="1:17" ht="15">
      <c r="A18" s="77">
        <v>46168</v>
      </c>
      <c r="B18" s="279" t="s">
        <v>380</v>
      </c>
      <c r="C18" s="82" t="e">
        <f>IF(L18&gt;0,L18-SUM(K4:K18)-'4月'!K37,NA())</f>
        <v>#N/A</v>
      </c>
      <c r="D18" s="30" t="e">
        <f t="shared" si="0"/>
        <v>#N/A</v>
      </c>
      <c r="E18" s="31" t="e">
        <f t="shared" si="1"/>
        <v>#N/A</v>
      </c>
      <c r="F18" s="30" t="e">
        <f t="shared" si="2"/>
        <v>#N/A</v>
      </c>
      <c r="G18" s="31" t="e">
        <f t="shared" si="7"/>
        <v>#N/A</v>
      </c>
      <c r="H18" s="30" t="e">
        <f t="shared" si="3"/>
        <v>#N/A</v>
      </c>
      <c r="I18" s="31" t="e">
        <f t="shared" si="6"/>
        <v>#N/A</v>
      </c>
      <c r="J18" s="72"/>
      <c r="K18" s="79">
        <f>IFERROR(VLOOKUP(A18,入力シート!$A$14:$B$1048576,2,0),0)</f>
        <v>0</v>
      </c>
      <c r="L18" s="80" t="e">
        <f t="shared" si="4"/>
        <v>#N/A</v>
      </c>
      <c r="M18" s="34"/>
      <c r="N18" s="34"/>
      <c r="O18" s="34"/>
      <c r="P18" s="35"/>
      <c r="Q18" s="185">
        <f>米国株!E103</f>
        <v>0</v>
      </c>
    </row>
    <row r="19" spans="1:17" ht="15">
      <c r="A19" s="77">
        <v>46169</v>
      </c>
      <c r="B19" s="279" t="s">
        <v>381</v>
      </c>
      <c r="C19" s="82" t="e">
        <f>IF(L19&gt;0,L19-SUM(K4:K19)-'4月'!K37,NA())</f>
        <v>#N/A</v>
      </c>
      <c r="D19" s="30" t="e">
        <f t="shared" si="0"/>
        <v>#N/A</v>
      </c>
      <c r="E19" s="31" t="e">
        <f t="shared" si="1"/>
        <v>#N/A</v>
      </c>
      <c r="F19" s="30" t="e">
        <f t="shared" si="2"/>
        <v>#N/A</v>
      </c>
      <c r="G19" s="31" t="e">
        <f t="shared" si="7"/>
        <v>#N/A</v>
      </c>
      <c r="H19" s="30" t="e">
        <f t="shared" si="3"/>
        <v>#N/A</v>
      </c>
      <c r="I19" s="31" t="e">
        <f t="shared" si="6"/>
        <v>#N/A</v>
      </c>
      <c r="J19" s="72"/>
      <c r="K19" s="79">
        <f>IFERROR(VLOOKUP(A19,入力シート!$A$14:$B$1048576,2,0),0)</f>
        <v>0</v>
      </c>
      <c r="L19" s="80" t="e">
        <f t="shared" si="4"/>
        <v>#N/A</v>
      </c>
      <c r="M19" s="34"/>
      <c r="N19" s="34"/>
      <c r="O19" s="34"/>
      <c r="P19" s="35"/>
      <c r="Q19" s="185">
        <f>米国株!E104</f>
        <v>0</v>
      </c>
    </row>
    <row r="20" spans="1:17" ht="15">
      <c r="A20" s="77">
        <v>46170</v>
      </c>
      <c r="B20" s="279" t="s">
        <v>268</v>
      </c>
      <c r="C20" s="82" t="e">
        <f>IF(L20&gt;0,L20-SUM(K4:K20)-'4月'!K37,NA())</f>
        <v>#N/A</v>
      </c>
      <c r="D20" s="30" t="e">
        <f t="shared" si="0"/>
        <v>#N/A</v>
      </c>
      <c r="E20" s="31" t="e">
        <f t="shared" si="1"/>
        <v>#N/A</v>
      </c>
      <c r="F20" s="30" t="e">
        <f t="shared" si="2"/>
        <v>#N/A</v>
      </c>
      <c r="G20" s="31" t="e">
        <f t="shared" si="7"/>
        <v>#N/A</v>
      </c>
      <c r="H20" s="30" t="e">
        <f t="shared" si="3"/>
        <v>#N/A</v>
      </c>
      <c r="I20" s="31" t="e">
        <f t="shared" si="6"/>
        <v>#N/A</v>
      </c>
      <c r="J20" s="72"/>
      <c r="K20" s="79">
        <f>IFERROR(VLOOKUP(A20,入力シート!$A$14:$B$1048576,2,0),0)</f>
        <v>0</v>
      </c>
      <c r="L20" s="80" t="e">
        <f t="shared" si="4"/>
        <v>#N/A</v>
      </c>
      <c r="M20" s="34"/>
      <c r="N20" s="34"/>
      <c r="O20" s="34"/>
      <c r="P20" s="35"/>
      <c r="Q20" s="185">
        <f>米国株!E105</f>
        <v>0</v>
      </c>
    </row>
    <row r="21" spans="1:17" ht="15">
      <c r="A21" s="77">
        <v>46171</v>
      </c>
      <c r="B21" s="279" t="s">
        <v>272</v>
      </c>
      <c r="C21" s="82" t="e">
        <f>IF(L21&gt;0,L21-SUM(K4:K21)-'4月'!K37,NA())</f>
        <v>#N/A</v>
      </c>
      <c r="D21" s="30" t="e">
        <f t="shared" ref="D21" si="8">C21-C20</f>
        <v>#N/A</v>
      </c>
      <c r="E21" s="31" t="e">
        <f t="shared" ref="E21" si="9">D21/C20</f>
        <v>#N/A</v>
      </c>
      <c r="F21" s="30" t="e">
        <f t="shared" ref="F21" si="10">C21-$C$3</f>
        <v>#N/A</v>
      </c>
      <c r="G21" s="31" t="e">
        <f t="shared" ref="G21" si="11">F21/$C$3</f>
        <v>#N/A</v>
      </c>
      <c r="H21" s="30" t="e">
        <f t="shared" ref="H21" si="12">C21-$C$2</f>
        <v>#N/A</v>
      </c>
      <c r="I21" s="31" t="e">
        <f t="shared" ref="I21" si="13">H21/$C$2</f>
        <v>#N/A</v>
      </c>
      <c r="J21" s="72"/>
      <c r="K21" s="79">
        <f>IFERROR(VLOOKUP(A21,入力シート!$A$14:$B$1048576,2,0),0)</f>
        <v>0</v>
      </c>
      <c r="L21" s="80" t="e">
        <f t="shared" ref="L21" si="14">IF(SUM(M21:Q21)&gt;0,SUM(M21:Q21),NA())</f>
        <v>#N/A</v>
      </c>
      <c r="M21" s="34"/>
      <c r="N21" s="34"/>
      <c r="O21" s="34"/>
      <c r="P21" s="35"/>
      <c r="Q21" s="185">
        <f>米国株!E106</f>
        <v>0</v>
      </c>
    </row>
    <row r="22" spans="1:17" ht="15" hidden="1">
      <c r="A22" s="77">
        <v>46144</v>
      </c>
      <c r="B22" s="135"/>
      <c r="C22" s="146" t="e">
        <f>C4</f>
        <v>#N/A</v>
      </c>
      <c r="D22" s="146" t="e">
        <f t="shared" ref="D22:I22" si="15">D4</f>
        <v>#N/A</v>
      </c>
      <c r="E22" s="146" t="e">
        <f t="shared" si="15"/>
        <v>#N/A</v>
      </c>
      <c r="F22" s="146" t="e">
        <f t="shared" si="15"/>
        <v>#N/A</v>
      </c>
      <c r="G22" s="146" t="e">
        <f t="shared" si="15"/>
        <v>#N/A</v>
      </c>
      <c r="H22" s="146" t="e">
        <f t="shared" si="15"/>
        <v>#N/A</v>
      </c>
      <c r="I22" s="146" t="e">
        <f t="shared" si="15"/>
        <v>#N/A</v>
      </c>
      <c r="J22" s="72"/>
      <c r="K22" s="79"/>
      <c r="L22" s="146" t="e">
        <f>L4</f>
        <v>#N/A</v>
      </c>
      <c r="M22" s="34"/>
      <c r="N22" s="34"/>
      <c r="O22" s="34"/>
      <c r="P22" s="35"/>
      <c r="Q22" s="187"/>
    </row>
    <row r="23" spans="1:17" ht="15" hidden="1">
      <c r="A23" s="77">
        <v>46145</v>
      </c>
      <c r="B23" s="135"/>
      <c r="C23" s="146" t="e">
        <f>C22</f>
        <v>#N/A</v>
      </c>
      <c r="D23" s="146" t="e">
        <f t="shared" ref="D23:I26" si="16">D22</f>
        <v>#N/A</v>
      </c>
      <c r="E23" s="146" t="e">
        <f t="shared" si="16"/>
        <v>#N/A</v>
      </c>
      <c r="F23" s="146" t="e">
        <f t="shared" si="16"/>
        <v>#N/A</v>
      </c>
      <c r="G23" s="146" t="e">
        <f t="shared" si="16"/>
        <v>#N/A</v>
      </c>
      <c r="H23" s="146" t="e">
        <f t="shared" si="16"/>
        <v>#N/A</v>
      </c>
      <c r="I23" s="146" t="e">
        <f t="shared" si="16"/>
        <v>#N/A</v>
      </c>
      <c r="J23" s="72"/>
      <c r="K23" s="79"/>
      <c r="L23" s="146" t="e">
        <f>L22</f>
        <v>#N/A</v>
      </c>
      <c r="M23" s="34"/>
      <c r="N23" s="34"/>
      <c r="O23" s="34"/>
      <c r="P23" s="35"/>
      <c r="Q23" s="187"/>
    </row>
    <row r="24" spans="1:17" ht="15" hidden="1">
      <c r="A24" s="77">
        <v>46146</v>
      </c>
      <c r="B24" s="145"/>
      <c r="C24" s="146" t="e">
        <f>C23</f>
        <v>#N/A</v>
      </c>
      <c r="D24" s="146" t="e">
        <f t="shared" si="16"/>
        <v>#N/A</v>
      </c>
      <c r="E24" s="146" t="e">
        <f t="shared" si="16"/>
        <v>#N/A</v>
      </c>
      <c r="F24" s="146" t="e">
        <f t="shared" si="16"/>
        <v>#N/A</v>
      </c>
      <c r="G24" s="146" t="e">
        <f t="shared" si="16"/>
        <v>#N/A</v>
      </c>
      <c r="H24" s="146" t="e">
        <f t="shared" si="16"/>
        <v>#N/A</v>
      </c>
      <c r="I24" s="146" t="e">
        <f t="shared" si="16"/>
        <v>#N/A</v>
      </c>
      <c r="J24" s="72"/>
      <c r="K24" s="79"/>
      <c r="L24" s="146" t="e">
        <f>L23</f>
        <v>#N/A</v>
      </c>
      <c r="M24" s="34"/>
      <c r="N24" s="34"/>
      <c r="O24" s="34"/>
      <c r="P24" s="35"/>
      <c r="Q24" s="185"/>
    </row>
    <row r="25" spans="1:17" ht="15" hidden="1">
      <c r="A25" s="77">
        <v>46147</v>
      </c>
      <c r="B25" s="145"/>
      <c r="C25" s="146" t="e">
        <f>C24</f>
        <v>#N/A</v>
      </c>
      <c r="D25" s="146" t="e">
        <f t="shared" si="16"/>
        <v>#N/A</v>
      </c>
      <c r="E25" s="146" t="e">
        <f t="shared" si="16"/>
        <v>#N/A</v>
      </c>
      <c r="F25" s="146" t="e">
        <f t="shared" si="16"/>
        <v>#N/A</v>
      </c>
      <c r="G25" s="146" t="e">
        <f t="shared" si="16"/>
        <v>#N/A</v>
      </c>
      <c r="H25" s="146" t="e">
        <f t="shared" si="16"/>
        <v>#N/A</v>
      </c>
      <c r="I25" s="146" t="e">
        <f t="shared" si="16"/>
        <v>#N/A</v>
      </c>
      <c r="J25" s="72"/>
      <c r="K25" s="79"/>
      <c r="L25" s="146" t="e">
        <f>L24</f>
        <v>#N/A</v>
      </c>
      <c r="M25" s="34"/>
      <c r="N25" s="34"/>
      <c r="O25" s="34"/>
      <c r="P25" s="35"/>
      <c r="Q25" s="185"/>
    </row>
    <row r="26" spans="1:17" ht="15" hidden="1">
      <c r="A26" s="77">
        <v>46148</v>
      </c>
      <c r="B26" s="145"/>
      <c r="C26" s="146" t="e">
        <f>C25</f>
        <v>#N/A</v>
      </c>
      <c r="D26" s="146" t="e">
        <f t="shared" si="16"/>
        <v>#N/A</v>
      </c>
      <c r="E26" s="146" t="e">
        <f t="shared" si="16"/>
        <v>#N/A</v>
      </c>
      <c r="F26" s="146" t="e">
        <f t="shared" si="16"/>
        <v>#N/A</v>
      </c>
      <c r="G26" s="146" t="e">
        <f t="shared" si="16"/>
        <v>#N/A</v>
      </c>
      <c r="H26" s="146" t="e">
        <f t="shared" si="16"/>
        <v>#N/A</v>
      </c>
      <c r="I26" s="146" t="e">
        <f t="shared" si="16"/>
        <v>#N/A</v>
      </c>
      <c r="J26" s="72"/>
      <c r="K26" s="79"/>
      <c r="L26" s="146" t="e">
        <f>L25</f>
        <v>#N/A</v>
      </c>
      <c r="M26" s="34"/>
      <c r="N26" s="34"/>
      <c r="O26" s="34"/>
      <c r="P26" s="35"/>
      <c r="Q26" s="185"/>
    </row>
    <row r="27" spans="1:17" ht="15" hidden="1">
      <c r="A27" s="77">
        <v>46151</v>
      </c>
      <c r="B27" s="135"/>
      <c r="C27" s="146" t="e">
        <f>C6</f>
        <v>#N/A</v>
      </c>
      <c r="D27" s="146" t="e">
        <f t="shared" ref="D27:I27" si="17">D6</f>
        <v>#N/A</v>
      </c>
      <c r="E27" s="146" t="e">
        <f t="shared" si="17"/>
        <v>#N/A</v>
      </c>
      <c r="F27" s="146" t="e">
        <f t="shared" si="17"/>
        <v>#N/A</v>
      </c>
      <c r="G27" s="146" t="e">
        <f t="shared" si="17"/>
        <v>#N/A</v>
      </c>
      <c r="H27" s="146" t="e">
        <f t="shared" si="17"/>
        <v>#N/A</v>
      </c>
      <c r="I27" s="146" t="e">
        <f t="shared" si="17"/>
        <v>#N/A</v>
      </c>
      <c r="J27" s="72"/>
      <c r="K27" s="79"/>
      <c r="L27" s="146" t="e">
        <f>L6</f>
        <v>#N/A</v>
      </c>
      <c r="M27" s="34"/>
      <c r="N27" s="34"/>
      <c r="O27" s="34"/>
      <c r="P27" s="35"/>
      <c r="Q27" s="187"/>
    </row>
    <row r="28" spans="1:17" ht="15" hidden="1">
      <c r="A28" s="77">
        <v>46152</v>
      </c>
      <c r="B28" s="135"/>
      <c r="C28" s="146" t="e">
        <f>C27</f>
        <v>#N/A</v>
      </c>
      <c r="D28" s="146" t="e">
        <f t="shared" ref="D28:I28" si="18">D27</f>
        <v>#N/A</v>
      </c>
      <c r="E28" s="146" t="e">
        <f t="shared" si="18"/>
        <v>#N/A</v>
      </c>
      <c r="F28" s="146" t="e">
        <f t="shared" si="18"/>
        <v>#N/A</v>
      </c>
      <c r="G28" s="146" t="e">
        <f t="shared" si="18"/>
        <v>#N/A</v>
      </c>
      <c r="H28" s="146" t="e">
        <f t="shared" si="18"/>
        <v>#N/A</v>
      </c>
      <c r="I28" s="146" t="e">
        <f t="shared" si="18"/>
        <v>#N/A</v>
      </c>
      <c r="J28" s="72"/>
      <c r="K28" s="79"/>
      <c r="L28" s="146" t="e">
        <f>L27</f>
        <v>#N/A</v>
      </c>
      <c r="M28" s="34"/>
      <c r="N28" s="34"/>
      <c r="O28" s="34"/>
      <c r="P28" s="35"/>
      <c r="Q28" s="187"/>
    </row>
    <row r="29" spans="1:17" ht="15" hidden="1">
      <c r="A29" s="77">
        <v>46158</v>
      </c>
      <c r="B29" s="135"/>
      <c r="C29" s="146" t="e">
        <f>C11</f>
        <v>#N/A</v>
      </c>
      <c r="D29" s="146" t="e">
        <f t="shared" ref="D29:I29" si="19">D11</f>
        <v>#N/A</v>
      </c>
      <c r="E29" s="146" t="e">
        <f t="shared" si="19"/>
        <v>#N/A</v>
      </c>
      <c r="F29" s="146" t="e">
        <f t="shared" si="19"/>
        <v>#N/A</v>
      </c>
      <c r="G29" s="146" t="e">
        <f t="shared" si="19"/>
        <v>#N/A</v>
      </c>
      <c r="H29" s="146" t="e">
        <f t="shared" si="19"/>
        <v>#N/A</v>
      </c>
      <c r="I29" s="146" t="e">
        <f t="shared" si="19"/>
        <v>#N/A</v>
      </c>
      <c r="J29" s="72"/>
      <c r="K29" s="79"/>
      <c r="L29" s="146" t="e">
        <f>L11</f>
        <v>#N/A</v>
      </c>
      <c r="M29" s="34"/>
      <c r="N29" s="34"/>
      <c r="O29" s="34"/>
      <c r="P29" s="35"/>
      <c r="Q29" s="187"/>
    </row>
    <row r="30" spans="1:17" ht="15" hidden="1">
      <c r="A30" s="77">
        <v>46159</v>
      </c>
      <c r="B30" s="135"/>
      <c r="C30" s="146" t="e">
        <f>C29</f>
        <v>#N/A</v>
      </c>
      <c r="D30" s="146" t="e">
        <f t="shared" ref="D30:I30" si="20">D29</f>
        <v>#N/A</v>
      </c>
      <c r="E30" s="146" t="e">
        <f t="shared" si="20"/>
        <v>#N/A</v>
      </c>
      <c r="F30" s="146" t="e">
        <f t="shared" si="20"/>
        <v>#N/A</v>
      </c>
      <c r="G30" s="146" t="e">
        <f t="shared" si="20"/>
        <v>#N/A</v>
      </c>
      <c r="H30" s="146" t="e">
        <f t="shared" si="20"/>
        <v>#N/A</v>
      </c>
      <c r="I30" s="146" t="e">
        <f t="shared" si="20"/>
        <v>#N/A</v>
      </c>
      <c r="J30" s="72"/>
      <c r="K30" s="79"/>
      <c r="L30" s="146" t="e">
        <f>L29</f>
        <v>#N/A</v>
      </c>
      <c r="M30" s="34"/>
      <c r="N30" s="34"/>
      <c r="O30" s="34"/>
      <c r="P30" s="35"/>
      <c r="Q30" s="187"/>
    </row>
    <row r="31" spans="1:17" ht="15" hidden="1">
      <c r="A31" s="77">
        <v>46165</v>
      </c>
      <c r="B31" s="135"/>
      <c r="C31" s="146" t="e">
        <f>C16</f>
        <v>#N/A</v>
      </c>
      <c r="D31" s="146" t="e">
        <f t="shared" ref="D31:I31" si="21">D16</f>
        <v>#N/A</v>
      </c>
      <c r="E31" s="146" t="e">
        <f t="shared" si="21"/>
        <v>#N/A</v>
      </c>
      <c r="F31" s="146" t="e">
        <f t="shared" si="21"/>
        <v>#N/A</v>
      </c>
      <c r="G31" s="146" t="e">
        <f t="shared" si="21"/>
        <v>#N/A</v>
      </c>
      <c r="H31" s="146" t="e">
        <f t="shared" si="21"/>
        <v>#N/A</v>
      </c>
      <c r="I31" s="146" t="e">
        <f t="shared" si="21"/>
        <v>#N/A</v>
      </c>
      <c r="J31" s="72"/>
      <c r="K31" s="79"/>
      <c r="L31" s="146" t="e">
        <f>L16</f>
        <v>#N/A</v>
      </c>
      <c r="M31" s="34"/>
      <c r="N31" s="34"/>
      <c r="O31" s="34"/>
      <c r="P31" s="35"/>
      <c r="Q31" s="187"/>
    </row>
    <row r="32" spans="1:17" ht="15" hidden="1">
      <c r="A32" s="77">
        <v>46166</v>
      </c>
      <c r="B32" s="135"/>
      <c r="C32" s="146" t="e">
        <f>C31</f>
        <v>#N/A</v>
      </c>
      <c r="D32" s="146" t="e">
        <f t="shared" ref="D32:I32" si="22">D31</f>
        <v>#N/A</v>
      </c>
      <c r="E32" s="146" t="e">
        <f t="shared" si="22"/>
        <v>#N/A</v>
      </c>
      <c r="F32" s="146" t="e">
        <f t="shared" si="22"/>
        <v>#N/A</v>
      </c>
      <c r="G32" s="146" t="e">
        <f t="shared" si="22"/>
        <v>#N/A</v>
      </c>
      <c r="H32" s="146" t="e">
        <f t="shared" si="22"/>
        <v>#N/A</v>
      </c>
      <c r="I32" s="146" t="e">
        <f t="shared" si="22"/>
        <v>#N/A</v>
      </c>
      <c r="J32" s="72"/>
      <c r="K32" s="79"/>
      <c r="L32" s="146" t="e">
        <f>L31</f>
        <v>#N/A</v>
      </c>
      <c r="M32" s="34"/>
      <c r="N32" s="34"/>
      <c r="O32" s="34"/>
      <c r="P32" s="35"/>
      <c r="Q32" s="187"/>
    </row>
    <row r="33" spans="1:24" hidden="1">
      <c r="A33" s="77">
        <v>46172</v>
      </c>
      <c r="B33" s="85"/>
      <c r="C33" s="146" t="e">
        <f>C21</f>
        <v>#N/A</v>
      </c>
      <c r="D33" s="146" t="e">
        <f t="shared" ref="D33:I33" si="23">D21</f>
        <v>#N/A</v>
      </c>
      <c r="E33" s="146" t="e">
        <f t="shared" si="23"/>
        <v>#N/A</v>
      </c>
      <c r="F33" s="146" t="e">
        <f t="shared" si="23"/>
        <v>#N/A</v>
      </c>
      <c r="G33" s="146" t="e">
        <f t="shared" si="23"/>
        <v>#N/A</v>
      </c>
      <c r="H33" s="146" t="e">
        <f t="shared" si="23"/>
        <v>#N/A</v>
      </c>
      <c r="I33" s="146" t="e">
        <f t="shared" si="23"/>
        <v>#N/A</v>
      </c>
      <c r="J33" s="72"/>
      <c r="K33" s="79"/>
      <c r="L33" s="146" t="e">
        <f>L21</f>
        <v>#N/A</v>
      </c>
      <c r="M33" s="86"/>
      <c r="N33" s="86"/>
      <c r="O33" s="86"/>
      <c r="P33" s="86"/>
      <c r="Q33" s="86"/>
      <c r="R33" s="184"/>
    </row>
    <row r="34" spans="1:24" hidden="1">
      <c r="A34" s="77">
        <v>46173</v>
      </c>
      <c r="B34" s="85"/>
      <c r="C34" s="146" t="e">
        <f>C33</f>
        <v>#N/A</v>
      </c>
      <c r="D34" s="146" t="e">
        <f t="shared" ref="D34:I34" si="24">D33</f>
        <v>#N/A</v>
      </c>
      <c r="E34" s="146" t="e">
        <f t="shared" si="24"/>
        <v>#N/A</v>
      </c>
      <c r="F34" s="146" t="e">
        <f t="shared" si="24"/>
        <v>#N/A</v>
      </c>
      <c r="G34" s="146" t="e">
        <f t="shared" si="24"/>
        <v>#N/A</v>
      </c>
      <c r="H34" s="146" t="e">
        <f t="shared" si="24"/>
        <v>#N/A</v>
      </c>
      <c r="I34" s="146" t="e">
        <f t="shared" si="24"/>
        <v>#N/A</v>
      </c>
      <c r="J34" s="72"/>
      <c r="K34" s="79"/>
      <c r="L34" s="146" t="e">
        <f>L33</f>
        <v>#N/A</v>
      </c>
      <c r="M34" s="86"/>
      <c r="N34" s="86"/>
      <c r="O34" s="86"/>
      <c r="P34" s="86"/>
      <c r="Q34" s="86"/>
      <c r="R34" s="184"/>
    </row>
    <row r="35" spans="1:24">
      <c r="A35" s="77"/>
      <c r="B35" s="85"/>
      <c r="C35" s="80"/>
      <c r="D35" s="17"/>
      <c r="E35" s="23"/>
      <c r="F35" s="17"/>
      <c r="G35" s="23"/>
      <c r="H35" s="17"/>
      <c r="I35" s="23"/>
      <c r="J35" s="72"/>
      <c r="K35" s="80"/>
      <c r="L35" s="80"/>
      <c r="M35" s="86"/>
      <c r="N35" s="86"/>
      <c r="O35" s="86"/>
      <c r="P35" s="86"/>
      <c r="Q35" s="86"/>
    </row>
    <row r="36" spans="1:24" ht="14.1" thickBot="1">
      <c r="A36" s="77"/>
      <c r="B36" s="85"/>
      <c r="C36" s="80"/>
      <c r="D36" s="17"/>
      <c r="E36" s="23"/>
      <c r="F36" s="17"/>
      <c r="G36" s="23"/>
      <c r="H36" s="17"/>
      <c r="I36" s="23"/>
      <c r="J36" s="72"/>
      <c r="K36" s="80"/>
      <c r="L36" s="80"/>
      <c r="M36" s="86"/>
      <c r="N36" s="86"/>
      <c r="O36" s="86"/>
      <c r="P36" s="86"/>
      <c r="Q36" s="86"/>
    </row>
    <row r="37" spans="1:24" ht="16.8" thickBot="1">
      <c r="A37" s="77"/>
      <c r="B37" s="85"/>
      <c r="C37" s="80"/>
      <c r="D37" s="17"/>
      <c r="E37" s="23"/>
      <c r="F37" s="17"/>
      <c r="G37" s="23"/>
      <c r="H37" s="17"/>
      <c r="I37" s="23"/>
      <c r="J37" s="72"/>
      <c r="K37" s="80"/>
      <c r="L37" s="302" t="s">
        <v>729</v>
      </c>
      <c r="M37" s="303"/>
      <c r="N37" s="300">
        <f>K38</f>
        <v>0</v>
      </c>
      <c r="O37" s="301"/>
      <c r="P37" s="86"/>
      <c r="Q37" s="86"/>
    </row>
    <row r="38" spans="1:24">
      <c r="A38" s="87"/>
      <c r="B38" s="88"/>
      <c r="C38" s="89"/>
      <c r="D38" s="1"/>
      <c r="E38" s="2"/>
      <c r="F38" s="1"/>
      <c r="G38" s="1"/>
      <c r="H38" s="88"/>
      <c r="K38" s="143">
        <f>SUM(K4:K37)+'4月'!K37</f>
        <v>0</v>
      </c>
      <c r="L38" s="38"/>
      <c r="M38" s="38"/>
      <c r="N38" s="38"/>
      <c r="O38" s="38"/>
      <c r="P38" s="38"/>
      <c r="Q38" s="38"/>
    </row>
    <row r="39" spans="1:24">
      <c r="A39" s="87"/>
      <c r="B39" s="88"/>
      <c r="C39" s="107" t="s">
        <v>125</v>
      </c>
      <c r="D39" s="108"/>
      <c r="E39" s="104"/>
      <c r="F39" s="103"/>
      <c r="G39" s="191">
        <f ca="1">TODAY()</f>
        <v>46026</v>
      </c>
      <c r="H39" s="110"/>
      <c r="I39" s="111"/>
      <c r="J39" s="111"/>
      <c r="L39" s="107" t="s">
        <v>123</v>
      </c>
      <c r="M39" s="38"/>
      <c r="N39" s="38"/>
      <c r="O39" s="38"/>
      <c r="P39" s="38"/>
      <c r="Q39" s="38"/>
    </row>
    <row r="40" spans="1:24" ht="17.399999999999999">
      <c r="A40" s="87"/>
      <c r="C40" s="38"/>
      <c r="D40" s="40" t="s">
        <v>1</v>
      </c>
      <c r="E40" s="293">
        <f ca="1">IF(G39&gt;DATE(2026,5,31),DATE(2026,5,31),TODAY())</f>
        <v>46026</v>
      </c>
      <c r="F40" s="293"/>
      <c r="G40" s="293"/>
      <c r="L40" s="38"/>
      <c r="M40" s="38"/>
      <c r="N40" s="38"/>
      <c r="O40" s="38"/>
      <c r="P40" s="38"/>
      <c r="Q40" s="38"/>
    </row>
    <row r="41" spans="1:24" ht="14.1" thickBot="1">
      <c r="B41" s="53"/>
      <c r="C41" s="90"/>
      <c r="K41" s="53"/>
      <c r="L41" s="90"/>
    </row>
    <row r="42" spans="1:24" ht="14.25" customHeight="1">
      <c r="B42" s="53"/>
      <c r="C42" s="296" t="s">
        <v>730</v>
      </c>
      <c r="D42" s="297"/>
      <c r="E42" s="297"/>
      <c r="F42" s="297"/>
      <c r="G42" s="158"/>
      <c r="H42" s="159"/>
      <c r="I42" s="160"/>
      <c r="J42" s="41"/>
      <c r="K42" s="53"/>
      <c r="L42" s="39"/>
      <c r="M42" s="39"/>
      <c r="N42" s="59"/>
      <c r="O42" s="39"/>
      <c r="P42" s="39"/>
      <c r="Q42" s="39"/>
      <c r="R42" s="182"/>
      <c r="S42" s="41"/>
    </row>
    <row r="43" spans="1:24" ht="14.25" customHeight="1">
      <c r="B43" s="53"/>
      <c r="C43" s="298"/>
      <c r="D43" s="299"/>
      <c r="E43" s="299"/>
      <c r="F43" s="299"/>
      <c r="G43" s="162"/>
      <c r="H43" s="163"/>
      <c r="I43" s="164"/>
      <c r="J43" s="41"/>
      <c r="K43" s="53"/>
      <c r="L43" s="39"/>
      <c r="M43" s="39"/>
      <c r="N43" s="59"/>
      <c r="O43" s="39"/>
      <c r="P43" s="39"/>
      <c r="Q43" s="39"/>
      <c r="R43" s="182"/>
      <c r="S43" s="41"/>
      <c r="T43" s="88"/>
      <c r="U43" s="88"/>
      <c r="V43" s="88"/>
      <c r="W43" s="88"/>
      <c r="X43" s="88"/>
    </row>
    <row r="44" spans="1:24">
      <c r="C44" s="165"/>
      <c r="D44" s="162"/>
      <c r="E44" s="161"/>
      <c r="F44" s="162"/>
      <c r="G44" s="162"/>
      <c r="H44" s="163"/>
      <c r="I44" s="164"/>
      <c r="J44" s="41"/>
      <c r="L44" s="39"/>
      <c r="M44" s="39"/>
      <c r="N44" s="59"/>
      <c r="O44" s="39"/>
      <c r="P44" s="39"/>
      <c r="Q44" s="39"/>
      <c r="R44" s="182"/>
      <c r="S44" s="41"/>
    </row>
    <row r="45" spans="1:24">
      <c r="C45" s="165"/>
      <c r="D45" s="162"/>
      <c r="E45" s="161"/>
      <c r="F45" s="162"/>
      <c r="G45" s="162"/>
      <c r="H45" s="163"/>
      <c r="I45" s="164"/>
      <c r="J45" s="41"/>
      <c r="L45" s="39"/>
      <c r="M45" s="39"/>
      <c r="N45" s="59"/>
      <c r="O45" s="39"/>
      <c r="P45" s="39"/>
      <c r="Q45" s="39"/>
      <c r="R45" s="182"/>
      <c r="S45" s="41"/>
    </row>
    <row r="46" spans="1:24">
      <c r="C46" s="165"/>
      <c r="D46" s="162"/>
      <c r="E46" s="161"/>
      <c r="F46" s="162"/>
      <c r="G46" s="162"/>
      <c r="H46" s="163"/>
      <c r="I46" s="164"/>
      <c r="J46" s="41"/>
      <c r="L46" s="39"/>
      <c r="M46" s="39"/>
      <c r="N46" s="59"/>
      <c r="O46" s="39"/>
      <c r="P46" s="39"/>
      <c r="Q46" s="39"/>
      <c r="R46" s="182"/>
      <c r="S46" s="41"/>
    </row>
    <row r="47" spans="1:24">
      <c r="C47" s="165"/>
      <c r="D47" s="162"/>
      <c r="E47" s="161"/>
      <c r="F47" s="162"/>
      <c r="G47" s="162"/>
      <c r="H47" s="163"/>
      <c r="I47" s="164"/>
      <c r="J47" s="41"/>
      <c r="L47" s="39"/>
      <c r="M47" s="39"/>
      <c r="N47" s="59"/>
      <c r="O47" s="39"/>
      <c r="P47" s="39"/>
      <c r="Q47" s="39"/>
      <c r="R47" s="182"/>
      <c r="S47" s="41"/>
    </row>
    <row r="48" spans="1:24">
      <c r="C48" s="165"/>
      <c r="D48" s="162"/>
      <c r="E48" s="161"/>
      <c r="F48" s="162"/>
      <c r="G48" s="162"/>
      <c r="H48" s="163"/>
      <c r="I48" s="164"/>
      <c r="J48" s="41"/>
      <c r="L48" s="39"/>
      <c r="M48" s="39"/>
      <c r="N48" s="59"/>
      <c r="O48" s="39"/>
      <c r="P48" s="39"/>
      <c r="Q48" s="39"/>
      <c r="R48" s="182"/>
      <c r="S48" s="41"/>
    </row>
    <row r="49" spans="3:21">
      <c r="C49" s="165"/>
      <c r="D49" s="162"/>
      <c r="E49" s="161"/>
      <c r="F49" s="162"/>
      <c r="G49" s="162"/>
      <c r="H49" s="163"/>
      <c r="I49" s="164"/>
      <c r="J49" s="41"/>
      <c r="L49" s="39"/>
      <c r="M49" s="39"/>
      <c r="N49" s="59"/>
      <c r="O49" s="39"/>
      <c r="P49" s="39"/>
      <c r="Q49" s="39"/>
      <c r="R49" s="182"/>
      <c r="S49" s="41"/>
    </row>
    <row r="50" spans="3:21">
      <c r="C50" s="165"/>
      <c r="D50" s="162"/>
      <c r="E50" s="161"/>
      <c r="F50" s="162"/>
      <c r="G50" s="162"/>
      <c r="H50" s="163"/>
      <c r="I50" s="164"/>
      <c r="J50" s="41"/>
      <c r="L50" s="39"/>
      <c r="M50" s="39"/>
      <c r="N50" s="59"/>
      <c r="O50" s="39"/>
      <c r="P50" s="39"/>
      <c r="Q50" s="39"/>
      <c r="R50" s="182"/>
      <c r="S50" s="41"/>
    </row>
    <row r="51" spans="3:21">
      <c r="C51" s="165"/>
      <c r="D51" s="162"/>
      <c r="E51" s="161"/>
      <c r="F51" s="162"/>
      <c r="G51" s="162"/>
      <c r="H51" s="163"/>
      <c r="I51" s="164"/>
      <c r="J51" s="41"/>
      <c r="L51" s="39"/>
      <c r="M51" s="39"/>
      <c r="N51" s="59"/>
      <c r="O51" s="39"/>
      <c r="P51" s="39"/>
      <c r="Q51" s="39"/>
      <c r="R51" s="182"/>
      <c r="S51" s="41"/>
    </row>
    <row r="52" spans="3:21">
      <c r="C52" s="165"/>
      <c r="D52" s="162"/>
      <c r="E52" s="161"/>
      <c r="F52" s="162"/>
      <c r="G52" s="162"/>
      <c r="H52" s="163"/>
      <c r="I52" s="164"/>
      <c r="J52" s="41"/>
      <c r="L52" s="39"/>
      <c r="M52" s="39"/>
      <c r="N52" s="59"/>
      <c r="O52" s="39"/>
      <c r="P52" s="39"/>
      <c r="Q52" s="39"/>
      <c r="R52" s="182"/>
      <c r="S52" s="41"/>
    </row>
    <row r="53" spans="3:21">
      <c r="C53" s="165"/>
      <c r="D53" s="162"/>
      <c r="E53" s="161"/>
      <c r="F53" s="162"/>
      <c r="G53" s="162"/>
      <c r="H53" s="163"/>
      <c r="I53" s="164"/>
      <c r="J53" s="41"/>
      <c r="L53" s="39"/>
      <c r="M53" s="39"/>
      <c r="N53" s="59"/>
      <c r="O53" s="39"/>
      <c r="P53" s="39"/>
      <c r="Q53" s="39"/>
      <c r="R53" s="182"/>
      <c r="S53" s="41"/>
    </row>
    <row r="54" spans="3:21">
      <c r="C54" s="165"/>
      <c r="D54" s="162"/>
      <c r="E54" s="161"/>
      <c r="F54" s="162"/>
      <c r="G54" s="162"/>
      <c r="H54" s="163"/>
      <c r="I54" s="164"/>
      <c r="J54" s="41"/>
      <c r="L54" s="39"/>
      <c r="M54" s="39"/>
      <c r="N54" s="59"/>
      <c r="O54" s="39"/>
      <c r="P54" s="39"/>
      <c r="Q54" s="39"/>
      <c r="R54" s="182"/>
      <c r="S54" s="41"/>
    </row>
    <row r="55" spans="3:21">
      <c r="C55" s="165"/>
      <c r="D55" s="162"/>
      <c r="E55" s="161"/>
      <c r="F55" s="162"/>
      <c r="G55" s="162"/>
      <c r="H55" s="163"/>
      <c r="I55" s="164"/>
      <c r="J55" s="41"/>
      <c r="L55" s="39"/>
      <c r="M55" s="39"/>
      <c r="N55" s="59"/>
      <c r="O55" s="39"/>
      <c r="P55" s="39"/>
      <c r="Q55" s="39"/>
      <c r="R55" s="182"/>
      <c r="S55" s="41"/>
    </row>
    <row r="56" spans="3:21">
      <c r="C56" s="165"/>
      <c r="D56" s="162"/>
      <c r="E56" s="161"/>
      <c r="F56" s="162"/>
      <c r="G56" s="162"/>
      <c r="H56" s="163"/>
      <c r="I56" s="164"/>
      <c r="J56" s="41"/>
      <c r="L56" s="39"/>
      <c r="M56" s="39"/>
      <c r="N56" s="59"/>
      <c r="O56" s="39"/>
      <c r="P56" s="39"/>
      <c r="Q56" s="39"/>
      <c r="R56" s="182"/>
      <c r="S56" s="41"/>
    </row>
    <row r="57" spans="3:21">
      <c r="C57" s="165"/>
      <c r="D57" s="162"/>
      <c r="E57" s="161"/>
      <c r="F57" s="162"/>
      <c r="G57" s="162"/>
      <c r="H57" s="163"/>
      <c r="I57" s="164"/>
      <c r="J57" s="41"/>
      <c r="L57" s="39"/>
      <c r="M57" s="39"/>
      <c r="N57" s="104"/>
      <c r="O57" s="103"/>
      <c r="P57" s="191">
        <f ca="1">TODAY()</f>
        <v>46026</v>
      </c>
      <c r="Q57" s="39"/>
      <c r="R57" s="182"/>
      <c r="S57" s="41"/>
    </row>
    <row r="58" spans="3:21" ht="17.399999999999999">
      <c r="C58" s="165"/>
      <c r="D58" s="162"/>
      <c r="E58" s="161"/>
      <c r="F58" s="162"/>
      <c r="G58" s="162"/>
      <c r="H58" s="163"/>
      <c r="I58" s="164"/>
      <c r="J58" s="41"/>
      <c r="L58" s="39"/>
      <c r="M58" s="40" t="s">
        <v>1</v>
      </c>
      <c r="N58" s="293">
        <f ca="1">IF(P57&gt;DATE(2026,5,31),DATE(2026,5,31),TODAY())</f>
        <v>46026</v>
      </c>
      <c r="O58" s="293"/>
      <c r="P58" s="293"/>
      <c r="Q58" s="41"/>
      <c r="R58" s="182"/>
      <c r="S58" s="41"/>
    </row>
    <row r="59" spans="3:21" ht="36.9" thickBot="1">
      <c r="C59" s="165"/>
      <c r="D59" s="289" t="s">
        <v>5</v>
      </c>
      <c r="E59" s="290"/>
      <c r="F59" s="304" t="e">
        <f ca="1">VLOOKUP($E$40,$A$4:$H$37,3,0)</f>
        <v>#N/A</v>
      </c>
      <c r="G59" s="305"/>
      <c r="H59" s="305"/>
      <c r="I59" s="306"/>
      <c r="J59" s="41"/>
      <c r="L59" s="39"/>
      <c r="M59" s="40" t="s">
        <v>5</v>
      </c>
      <c r="N59" s="310" t="e">
        <f ca="1">VLOOKUP($N$58,$A$4:$L$40,12,0)</f>
        <v>#N/A</v>
      </c>
      <c r="O59" s="310"/>
      <c r="P59" s="310"/>
      <c r="Q59" s="41"/>
      <c r="R59" s="182"/>
      <c r="S59" s="41"/>
    </row>
    <row r="60" spans="3:21" ht="17.399999999999999">
      <c r="C60" s="166"/>
      <c r="D60" s="287" t="s">
        <v>147</v>
      </c>
      <c r="E60" s="288"/>
      <c r="F60" s="153"/>
      <c r="G60" s="294" t="e">
        <f ca="1">VLOOKUP($E$40,$A$4:$H$37,4,0)</f>
        <v>#N/A</v>
      </c>
      <c r="H60" s="294"/>
      <c r="I60" s="167" t="e">
        <f ca="1">VLOOKUP($E$40,$A$4:$H$37,5,0)</f>
        <v>#N/A</v>
      </c>
      <c r="J60" s="41"/>
      <c r="L60" s="39"/>
      <c r="M60" s="39"/>
      <c r="N60" s="39"/>
      <c r="O60" s="39"/>
      <c r="P60" s="39"/>
      <c r="Q60" s="39"/>
      <c r="R60" s="182"/>
      <c r="S60" s="41"/>
    </row>
    <row r="61" spans="3:21" ht="17.399999999999999">
      <c r="C61" s="165"/>
      <c r="D61" s="289" t="s">
        <v>69</v>
      </c>
      <c r="E61" s="290"/>
      <c r="F61" s="151"/>
      <c r="G61" s="295" t="e">
        <f ca="1">VLOOKUP($E$40,$A$4:$H$37,6,0)</f>
        <v>#N/A</v>
      </c>
      <c r="H61" s="295"/>
      <c r="I61" s="168" t="e">
        <f ca="1">VLOOKUP($E$40,$A$4:$H$37,7,0)</f>
        <v>#N/A</v>
      </c>
      <c r="J61" s="41"/>
      <c r="L61" s="39"/>
      <c r="M61" s="39"/>
      <c r="N61" s="39"/>
      <c r="O61" s="39"/>
      <c r="P61" s="39"/>
      <c r="Q61" s="39"/>
      <c r="R61" s="182"/>
      <c r="S61" s="41"/>
    </row>
    <row r="62" spans="3:21" ht="17.399999999999999">
      <c r="C62" s="165"/>
      <c r="D62" s="289" t="s">
        <v>70</v>
      </c>
      <c r="E62" s="290"/>
      <c r="F62" s="151"/>
      <c r="G62" s="295" t="e">
        <f ca="1">VLOOKUP($E$40,$A$4:$H$37,8,0)</f>
        <v>#N/A</v>
      </c>
      <c r="H62" s="295"/>
      <c r="I62" s="168" t="e">
        <f ca="1">VLOOKUP($E$40,$A$4:$I$37,9,0)</f>
        <v>#N/A</v>
      </c>
      <c r="J62" s="51"/>
      <c r="L62" s="39"/>
      <c r="M62" s="39"/>
      <c r="N62" s="39"/>
      <c r="O62" s="39"/>
      <c r="P62" s="39"/>
      <c r="Q62" s="39"/>
      <c r="R62" s="182"/>
      <c r="S62" s="51"/>
    </row>
    <row r="63" spans="3:21" ht="5.25" customHeight="1" thickBot="1">
      <c r="C63" s="169"/>
      <c r="D63" s="170"/>
      <c r="E63" s="171"/>
      <c r="F63" s="172"/>
      <c r="G63" s="172"/>
      <c r="H63" s="173"/>
      <c r="I63" s="174"/>
      <c r="J63" s="51"/>
      <c r="L63" s="39"/>
      <c r="M63" s="43"/>
      <c r="N63" s="44"/>
      <c r="O63" s="39"/>
      <c r="P63" s="39"/>
      <c r="Q63" s="39"/>
      <c r="R63" s="182"/>
      <c r="S63" s="51"/>
    </row>
    <row r="64" spans="3:21">
      <c r="D64" s="46"/>
      <c r="E64" s="47"/>
      <c r="H64" s="52"/>
      <c r="I64" s="52"/>
      <c r="J64" s="53"/>
      <c r="M64" s="46"/>
      <c r="N64" s="47"/>
      <c r="R64" s="183"/>
      <c r="S64" s="53"/>
      <c r="U64" s="54"/>
    </row>
    <row r="66" spans="2:17">
      <c r="L66" s="38"/>
      <c r="M66" s="38"/>
      <c r="N66" s="38"/>
      <c r="O66" s="38"/>
      <c r="P66" s="38"/>
      <c r="Q66" s="38"/>
    </row>
    <row r="67" spans="2:17">
      <c r="C67" s="55" t="s">
        <v>20</v>
      </c>
      <c r="L67" s="38"/>
      <c r="M67" s="38"/>
      <c r="N67" s="38"/>
      <c r="O67" s="38"/>
      <c r="P67" s="38"/>
      <c r="Q67" s="38"/>
    </row>
    <row r="68" spans="2:17">
      <c r="C68" s="56" t="s">
        <v>21</v>
      </c>
      <c r="L68" s="38"/>
      <c r="M68" s="38"/>
      <c r="N68" s="38"/>
      <c r="O68" s="38"/>
      <c r="P68" s="38"/>
      <c r="Q68" s="38"/>
    </row>
    <row r="69" spans="2:17">
      <c r="C69" s="57" t="s">
        <v>49</v>
      </c>
      <c r="L69" s="38"/>
      <c r="M69" s="38"/>
      <c r="N69" s="38"/>
      <c r="O69" s="38"/>
      <c r="P69" s="38"/>
      <c r="Q69" s="38"/>
    </row>
    <row r="70" spans="2:17">
      <c r="C70" s="57" t="s">
        <v>50</v>
      </c>
      <c r="E70" s="104"/>
      <c r="F70" s="103"/>
      <c r="G70" s="191">
        <f ca="1">TODAY()</f>
        <v>46026</v>
      </c>
      <c r="L70" s="38"/>
      <c r="M70" s="38"/>
      <c r="N70" s="38"/>
      <c r="O70" s="38"/>
      <c r="P70" s="38"/>
      <c r="Q70" s="38"/>
    </row>
    <row r="71" spans="2:17" ht="17.399999999999999">
      <c r="C71" s="39"/>
      <c r="D71" s="40" t="s">
        <v>1</v>
      </c>
      <c r="E71" s="293">
        <f ca="1">IF(G70&gt;DATE(2026,5,31),DATE(2026,5,31),TODAY())</f>
        <v>46026</v>
      </c>
      <c r="F71" s="293"/>
      <c r="G71" s="293"/>
      <c r="H71" s="41"/>
      <c r="I71" s="41"/>
      <c r="L71" s="38"/>
      <c r="M71" s="38"/>
      <c r="N71" s="38"/>
      <c r="O71" s="38"/>
      <c r="P71" s="38"/>
      <c r="Q71" s="38"/>
    </row>
    <row r="72" spans="2:17" ht="14.1" thickBot="1">
      <c r="B72" s="49"/>
      <c r="C72" s="58"/>
      <c r="L72" s="38"/>
      <c r="M72" s="38"/>
      <c r="N72" s="38"/>
      <c r="O72" s="38"/>
      <c r="P72" s="38"/>
      <c r="Q72" s="38"/>
    </row>
    <row r="73" spans="2:17" ht="14.25" customHeight="1">
      <c r="B73" s="49"/>
      <c r="C73" s="296" t="s">
        <v>730</v>
      </c>
      <c r="D73" s="297"/>
      <c r="E73" s="297"/>
      <c r="F73" s="297"/>
      <c r="G73" s="158"/>
      <c r="H73" s="159"/>
      <c r="I73" s="160"/>
      <c r="L73" s="38"/>
      <c r="M73" s="38"/>
      <c r="N73" s="38"/>
      <c r="O73" s="38"/>
      <c r="P73" s="38"/>
      <c r="Q73" s="38"/>
    </row>
    <row r="74" spans="2:17" ht="14.25" customHeight="1">
      <c r="B74" s="49"/>
      <c r="C74" s="298"/>
      <c r="D74" s="299"/>
      <c r="E74" s="299"/>
      <c r="F74" s="299"/>
      <c r="G74" s="162"/>
      <c r="H74" s="163"/>
      <c r="I74" s="164"/>
      <c r="L74" s="38"/>
      <c r="M74" s="38"/>
      <c r="N74" s="38"/>
      <c r="O74" s="38"/>
      <c r="P74" s="38"/>
      <c r="Q74" s="38"/>
    </row>
    <row r="75" spans="2:17">
      <c r="C75" s="165"/>
      <c r="D75" s="162"/>
      <c r="E75" s="161"/>
      <c r="F75" s="162"/>
      <c r="G75" s="162"/>
      <c r="H75" s="163"/>
      <c r="I75" s="164"/>
      <c r="L75" s="38"/>
      <c r="M75" s="38"/>
      <c r="N75" s="38"/>
      <c r="O75" s="38"/>
      <c r="P75" s="38"/>
      <c r="Q75" s="38"/>
    </row>
    <row r="76" spans="2:17">
      <c r="C76" s="165"/>
      <c r="D76" s="162"/>
      <c r="E76" s="161"/>
      <c r="F76" s="162"/>
      <c r="G76" s="162"/>
      <c r="H76" s="163"/>
      <c r="I76" s="164"/>
      <c r="L76" s="38"/>
      <c r="M76" s="38"/>
      <c r="N76" s="38"/>
      <c r="O76" s="38"/>
      <c r="P76" s="38"/>
      <c r="Q76" s="38"/>
    </row>
    <row r="77" spans="2:17">
      <c r="C77" s="165"/>
      <c r="D77" s="162"/>
      <c r="E77" s="161"/>
      <c r="F77" s="162"/>
      <c r="G77" s="162"/>
      <c r="H77" s="163"/>
      <c r="I77" s="164"/>
      <c r="L77" s="38"/>
      <c r="M77" s="38"/>
      <c r="N77" s="38"/>
      <c r="O77" s="38"/>
      <c r="P77" s="38"/>
      <c r="Q77" s="38"/>
    </row>
    <row r="78" spans="2:17">
      <c r="C78" s="165"/>
      <c r="D78" s="162"/>
      <c r="E78" s="161"/>
      <c r="F78" s="162"/>
      <c r="G78" s="162"/>
      <c r="H78" s="163"/>
      <c r="I78" s="164"/>
      <c r="L78" s="38"/>
      <c r="M78" s="38"/>
      <c r="N78" s="38"/>
      <c r="O78" s="38"/>
      <c r="P78" s="38"/>
      <c r="Q78" s="38"/>
    </row>
    <row r="79" spans="2:17">
      <c r="C79" s="165"/>
      <c r="D79" s="162"/>
      <c r="E79" s="161"/>
      <c r="F79" s="162"/>
      <c r="G79" s="162"/>
      <c r="H79" s="163"/>
      <c r="I79" s="164"/>
      <c r="L79" s="38"/>
      <c r="M79" s="38"/>
      <c r="N79" s="38"/>
      <c r="O79" s="38"/>
      <c r="P79" s="38"/>
      <c r="Q79" s="38"/>
    </row>
    <row r="80" spans="2:17">
      <c r="C80" s="165"/>
      <c r="D80" s="162"/>
      <c r="E80" s="161"/>
      <c r="F80" s="162"/>
      <c r="G80" s="162"/>
      <c r="H80" s="163"/>
      <c r="I80" s="164"/>
      <c r="L80" s="38"/>
      <c r="M80" s="38"/>
      <c r="N80" s="38"/>
      <c r="O80" s="38"/>
      <c r="P80" s="38"/>
      <c r="Q80" s="38"/>
    </row>
    <row r="81" spans="3:17">
      <c r="C81" s="165"/>
      <c r="D81" s="162"/>
      <c r="E81" s="161"/>
      <c r="F81" s="162"/>
      <c r="G81" s="162"/>
      <c r="H81" s="163"/>
      <c r="I81" s="164"/>
      <c r="L81" s="38"/>
      <c r="M81" s="38"/>
      <c r="N81" s="38"/>
      <c r="O81" s="38"/>
      <c r="P81" s="38"/>
      <c r="Q81" s="38"/>
    </row>
    <row r="82" spans="3:17">
      <c r="C82" s="165"/>
      <c r="D82" s="162"/>
      <c r="E82" s="161"/>
      <c r="F82" s="162"/>
      <c r="G82" s="162"/>
      <c r="H82" s="163"/>
      <c r="I82" s="164"/>
      <c r="L82" s="38"/>
      <c r="M82" s="38"/>
      <c r="N82" s="38"/>
      <c r="O82" s="38"/>
      <c r="P82" s="38"/>
      <c r="Q82" s="38"/>
    </row>
    <row r="83" spans="3:17">
      <c r="C83" s="165"/>
      <c r="D83" s="162"/>
      <c r="E83" s="161"/>
      <c r="F83" s="162"/>
      <c r="G83" s="162"/>
      <c r="H83" s="163"/>
      <c r="I83" s="164"/>
      <c r="L83" s="38"/>
      <c r="M83" s="38"/>
      <c r="N83" s="38"/>
      <c r="O83" s="38"/>
      <c r="P83" s="38"/>
      <c r="Q83" s="38"/>
    </row>
    <row r="84" spans="3:17">
      <c r="C84" s="165"/>
      <c r="D84" s="162"/>
      <c r="E84" s="161"/>
      <c r="F84" s="162"/>
      <c r="G84" s="162"/>
      <c r="H84" s="163"/>
      <c r="I84" s="164"/>
      <c r="L84" s="38"/>
      <c r="M84" s="38"/>
      <c r="N84" s="38"/>
      <c r="O84" s="38"/>
      <c r="P84" s="38"/>
      <c r="Q84" s="38"/>
    </row>
    <row r="85" spans="3:17">
      <c r="C85" s="165"/>
      <c r="D85" s="162"/>
      <c r="E85" s="161"/>
      <c r="F85" s="162"/>
      <c r="G85" s="162"/>
      <c r="H85" s="163"/>
      <c r="I85" s="164"/>
      <c r="L85" s="38"/>
      <c r="M85" s="38"/>
      <c r="N85" s="38"/>
      <c r="O85" s="38"/>
      <c r="P85" s="38"/>
      <c r="Q85" s="38"/>
    </row>
    <row r="86" spans="3:17">
      <c r="C86" s="165"/>
      <c r="D86" s="162"/>
      <c r="E86" s="161"/>
      <c r="F86" s="162"/>
      <c r="G86" s="162"/>
      <c r="H86" s="163"/>
      <c r="I86" s="164"/>
      <c r="L86" s="38"/>
      <c r="M86" s="38"/>
      <c r="N86" s="38"/>
      <c r="O86" s="38"/>
      <c r="P86" s="38"/>
      <c r="Q86" s="38"/>
    </row>
    <row r="87" spans="3:17">
      <c r="C87" s="165"/>
      <c r="D87" s="162"/>
      <c r="E87" s="161"/>
      <c r="F87" s="162"/>
      <c r="G87" s="162"/>
      <c r="H87" s="163"/>
      <c r="I87" s="164"/>
      <c r="L87" s="38"/>
      <c r="M87" s="38"/>
      <c r="N87" s="38"/>
      <c r="O87" s="38"/>
      <c r="P87" s="38"/>
      <c r="Q87" s="38"/>
    </row>
    <row r="88" spans="3:17" ht="14.1" thickBot="1">
      <c r="C88" s="165"/>
      <c r="D88" s="162"/>
      <c r="E88" s="161"/>
      <c r="F88" s="162"/>
      <c r="G88" s="162"/>
      <c r="H88" s="163"/>
      <c r="I88" s="164"/>
      <c r="L88" s="38"/>
      <c r="M88" s="38"/>
      <c r="N88" s="38"/>
      <c r="O88" s="38"/>
      <c r="P88" s="38"/>
      <c r="Q88" s="38"/>
    </row>
    <row r="89" spans="3:17" ht="17.399999999999999">
      <c r="C89" s="166"/>
      <c r="D89" s="287" t="s">
        <v>147</v>
      </c>
      <c r="E89" s="288"/>
      <c r="F89" s="153"/>
      <c r="G89" s="153"/>
      <c r="H89" s="154" t="e">
        <f ca="1">VLOOKUP($E$71,$A$4:$H$41,5,0)</f>
        <v>#N/A</v>
      </c>
      <c r="I89" s="167"/>
      <c r="L89" s="38"/>
      <c r="M89" s="38"/>
      <c r="N89" s="38"/>
      <c r="O89" s="38"/>
      <c r="P89" s="38"/>
      <c r="Q89" s="38"/>
    </row>
    <row r="90" spans="3:17" ht="17.399999999999999">
      <c r="C90" s="165"/>
      <c r="D90" s="179" t="s">
        <v>69</v>
      </c>
      <c r="E90" s="180"/>
      <c r="F90" s="151"/>
      <c r="G90" s="151"/>
      <c r="H90" s="152" t="e">
        <f ca="1">VLOOKUP($E$71,$A$4:$H$41,7,0)</f>
        <v>#N/A</v>
      </c>
      <c r="I90" s="168"/>
      <c r="J90" s="41"/>
      <c r="L90" s="38"/>
      <c r="M90" s="38"/>
      <c r="N90" s="38"/>
      <c r="O90" s="38"/>
      <c r="P90" s="38"/>
      <c r="Q90" s="38"/>
    </row>
    <row r="91" spans="3:17" ht="17.399999999999999">
      <c r="C91" s="165"/>
      <c r="D91" s="179" t="s">
        <v>70</v>
      </c>
      <c r="E91" s="180"/>
      <c r="F91" s="151"/>
      <c r="G91" s="151"/>
      <c r="H91" s="152" t="e">
        <f ca="1">VLOOKUP($E$71,$A$4:$I$41,9,0)</f>
        <v>#N/A</v>
      </c>
      <c r="I91" s="168"/>
      <c r="J91" s="42"/>
      <c r="L91" s="38"/>
      <c r="M91" s="38"/>
      <c r="N91" s="38"/>
      <c r="O91" s="38"/>
      <c r="P91" s="38"/>
      <c r="Q91" s="38"/>
    </row>
    <row r="92" spans="3:17" ht="5.25" customHeight="1" thickBot="1">
      <c r="C92" s="169"/>
      <c r="D92" s="170"/>
      <c r="E92" s="171"/>
      <c r="F92" s="172"/>
      <c r="G92" s="172"/>
      <c r="H92" s="173"/>
      <c r="I92" s="174"/>
      <c r="J92" s="42"/>
      <c r="L92" s="38"/>
      <c r="M92" s="38"/>
      <c r="N92" s="38"/>
      <c r="O92" s="38"/>
      <c r="P92" s="38"/>
      <c r="Q92" s="38"/>
    </row>
    <row r="93" spans="3:17">
      <c r="D93" s="46"/>
      <c r="E93" s="47"/>
      <c r="H93" s="48"/>
      <c r="I93" s="48"/>
      <c r="J93" s="49"/>
      <c r="L93" s="38"/>
      <c r="M93" s="38"/>
      <c r="N93" s="38"/>
      <c r="O93" s="38"/>
      <c r="P93" s="38"/>
      <c r="Q93" s="38"/>
    </row>
    <row r="94" spans="3:17">
      <c r="L94" s="38"/>
      <c r="M94" s="38"/>
      <c r="N94" s="38"/>
      <c r="O94" s="38"/>
      <c r="P94" s="38"/>
      <c r="Q94" s="38"/>
    </row>
    <row r="95" spans="3:17">
      <c r="L95" s="38"/>
      <c r="M95" s="38"/>
      <c r="N95" s="38"/>
      <c r="O95" s="38"/>
      <c r="P95" s="38"/>
      <c r="Q95" s="38"/>
    </row>
    <row r="96" spans="3:17">
      <c r="L96" s="38"/>
      <c r="M96" s="38"/>
      <c r="N96" s="38"/>
      <c r="O96" s="38"/>
      <c r="P96" s="38"/>
      <c r="Q96" s="38"/>
    </row>
    <row r="97" spans="12:17">
      <c r="L97" s="38"/>
      <c r="M97" s="38"/>
      <c r="N97" s="38"/>
      <c r="O97" s="38"/>
      <c r="P97" s="38"/>
      <c r="Q97" s="38"/>
    </row>
    <row r="98" spans="12:17">
      <c r="L98" s="38"/>
      <c r="M98" s="38"/>
      <c r="N98" s="38"/>
      <c r="O98" s="38"/>
      <c r="P98" s="38"/>
      <c r="Q98" s="38"/>
    </row>
    <row r="99" spans="12:17">
      <c r="L99" s="38"/>
      <c r="M99" s="38"/>
      <c r="N99" s="38"/>
      <c r="O99" s="38"/>
      <c r="P99" s="38"/>
      <c r="Q99" s="38"/>
    </row>
    <row r="100" spans="12:17">
      <c r="L100" s="38"/>
      <c r="M100" s="38"/>
      <c r="N100" s="38"/>
      <c r="O100" s="38"/>
      <c r="P100" s="38"/>
      <c r="Q100" s="38"/>
    </row>
    <row r="101" spans="12:17">
      <c r="L101" s="38"/>
      <c r="M101" s="38"/>
      <c r="N101" s="38"/>
      <c r="O101" s="38"/>
      <c r="P101" s="38"/>
      <c r="Q101" s="38"/>
    </row>
    <row r="102" spans="12:17">
      <c r="L102" s="38"/>
      <c r="M102" s="38"/>
      <c r="N102" s="38"/>
      <c r="O102" s="38"/>
      <c r="P102" s="38"/>
      <c r="Q102" s="38"/>
    </row>
    <row r="103" spans="12:17">
      <c r="L103" s="38"/>
      <c r="M103" s="38"/>
      <c r="N103" s="38"/>
      <c r="O103" s="38"/>
      <c r="P103" s="38"/>
      <c r="Q103" s="38"/>
    </row>
    <row r="104" spans="12:17">
      <c r="L104" s="38"/>
      <c r="M104" s="38"/>
      <c r="N104" s="38"/>
      <c r="O104" s="38"/>
      <c r="P104" s="38"/>
      <c r="Q104" s="38"/>
    </row>
    <row r="105" spans="12:17">
      <c r="L105" s="38"/>
      <c r="M105" s="38"/>
      <c r="N105" s="38"/>
      <c r="O105" s="38"/>
      <c r="P105" s="38"/>
      <c r="Q105" s="38"/>
    </row>
  </sheetData>
  <sheetProtection algorithmName="SHA-512" hashValue="pUe0dO8f7zyOxx8YAO+/hWkFHfvN9zSf7bdyyzYXt2YXFiiyv9ZJfDn/6ZJowsMyNo/KN4vqEggil4z+A3F1SA==" saltValue="hOiui08YnnzWtcm2Hcw+0A==" spinCount="100000" sheet="1" objects="1" scenarios="1"/>
  <mergeCells count="18">
    <mergeCell ref="B1:C1"/>
    <mergeCell ref="E40:G40"/>
    <mergeCell ref="N58:P58"/>
    <mergeCell ref="N59:P59"/>
    <mergeCell ref="N37:O37"/>
    <mergeCell ref="L37:M37"/>
    <mergeCell ref="D59:E59"/>
    <mergeCell ref="F59:I59"/>
    <mergeCell ref="C42:F43"/>
    <mergeCell ref="E71:G71"/>
    <mergeCell ref="D89:E89"/>
    <mergeCell ref="D60:E60"/>
    <mergeCell ref="G60:H60"/>
    <mergeCell ref="D61:E61"/>
    <mergeCell ref="G61:H61"/>
    <mergeCell ref="D62:E62"/>
    <mergeCell ref="G62:H62"/>
    <mergeCell ref="C73:F74"/>
  </mergeCells>
  <phoneticPr fontId="1"/>
  <conditionalFormatting sqref="C3">
    <cfRule type="expression" dxfId="698" priority="210">
      <formula>$C$3&gt;0</formula>
    </cfRule>
  </conditionalFormatting>
  <conditionalFormatting sqref="C35:C39">
    <cfRule type="containsErrors" dxfId="697" priority="115">
      <formula>ISERROR(C35)</formula>
    </cfRule>
  </conditionalFormatting>
  <conditionalFormatting sqref="C4:I20">
    <cfRule type="containsErrors" dxfId="696" priority="448">
      <formula>ISERROR(C4)</formula>
    </cfRule>
  </conditionalFormatting>
  <conditionalFormatting sqref="C21:I21">
    <cfRule type="containsErrors" dxfId="695" priority="106">
      <formula>ISERROR(C21)</formula>
    </cfRule>
  </conditionalFormatting>
  <conditionalFormatting sqref="C22:I33">
    <cfRule type="containsErrors" dxfId="694" priority="78">
      <formula>ISERROR(C22)</formula>
    </cfRule>
    <cfRule type="containsErrors" dxfId="693" priority="71">
      <formula>ISERROR(C22)</formula>
    </cfRule>
    <cfRule type="containsErrors" dxfId="692" priority="56">
      <formula>ISERROR(C22)</formula>
    </cfRule>
    <cfRule type="containsErrors" dxfId="691" priority="58">
      <formula>ISERROR(C22)</formula>
    </cfRule>
    <cfRule type="containsErrors" dxfId="690" priority="65">
      <formula>ISERROR(C22)</formula>
    </cfRule>
  </conditionalFormatting>
  <conditionalFormatting sqref="C34:I34">
    <cfRule type="containsErrors" dxfId="689" priority="28">
      <formula>ISERROR(C34)</formula>
    </cfRule>
    <cfRule type="containsErrors" dxfId="688" priority="21">
      <formula>ISERROR(C34)</formula>
    </cfRule>
    <cfRule type="containsErrors" dxfId="687" priority="22">
      <formula>ISERROR(C34)</formula>
    </cfRule>
    <cfRule type="containsErrors" dxfId="686" priority="23">
      <formula>ISERROR(C34)</formula>
    </cfRule>
  </conditionalFormatting>
  <conditionalFormatting sqref="D3">
    <cfRule type="expression" dxfId="685" priority="412">
      <formula>$C$3&gt;0</formula>
    </cfRule>
  </conditionalFormatting>
  <conditionalFormatting sqref="D22:D37">
    <cfRule type="containsErrors" dxfId="684" priority="64">
      <formula>ISERROR(D22)</formula>
    </cfRule>
  </conditionalFormatting>
  <conditionalFormatting sqref="D38:D39">
    <cfRule type="expression" dxfId="683" priority="451">
      <formula>D38*-1=#REF!</formula>
    </cfRule>
  </conditionalFormatting>
  <conditionalFormatting sqref="D38:G39">
    <cfRule type="containsErrors" dxfId="682" priority="154">
      <formula>ISERROR(D38)</formula>
    </cfRule>
  </conditionalFormatting>
  <conditionalFormatting sqref="E4:E21 K4:K37">
    <cfRule type="cellIs" dxfId="681" priority="385" operator="lessThan">
      <formula>0</formula>
    </cfRule>
  </conditionalFormatting>
  <conditionalFormatting sqref="E5:E34 G5:G34 E35:I37 I5:I34 E38:G39 N57:P57 E70:G70">
    <cfRule type="expression" dxfId="680" priority="447">
      <formula>$F5*-1=$C$3</formula>
    </cfRule>
  </conditionalFormatting>
  <conditionalFormatting sqref="E21">
    <cfRule type="containsErrors" dxfId="679" priority="389">
      <formula>ISERROR(E21)</formula>
    </cfRule>
  </conditionalFormatting>
  <conditionalFormatting sqref="E22:E34">
    <cfRule type="containsErrors" dxfId="678" priority="53">
      <formula>ISERROR(E22)</formula>
    </cfRule>
    <cfRule type="containsErrors" dxfId="677" priority="54">
      <formula>ISERROR(E22)</formula>
    </cfRule>
    <cfRule type="cellIs" dxfId="676" priority="55" operator="lessThan">
      <formula>0</formula>
    </cfRule>
    <cfRule type="cellIs" dxfId="675" priority="70" operator="lessThan">
      <formula>0</formula>
    </cfRule>
    <cfRule type="cellIs" dxfId="674" priority="63" operator="lessThan">
      <formula>0</formula>
    </cfRule>
  </conditionalFormatting>
  <conditionalFormatting sqref="E70:G70">
    <cfRule type="containsErrors" dxfId="673" priority="152">
      <formula>ISERROR(E70)</formula>
    </cfRule>
  </conditionalFormatting>
  <conditionalFormatting sqref="E35:I37">
    <cfRule type="containsErrors" dxfId="672" priority="392">
      <formula>ISERROR(E35)</formula>
    </cfRule>
  </conditionalFormatting>
  <conditionalFormatting sqref="F59">
    <cfRule type="containsErrors" dxfId="671" priority="180">
      <formula>ISERROR(F59)</formula>
    </cfRule>
  </conditionalFormatting>
  <conditionalFormatting sqref="F4:G21">
    <cfRule type="expression" dxfId="670" priority="368">
      <formula>$C$3=0</formula>
    </cfRule>
  </conditionalFormatting>
  <conditionalFormatting sqref="F21:G21">
    <cfRule type="containsErrors" dxfId="669" priority="375">
      <formula>ISERROR(F21)</formula>
    </cfRule>
  </conditionalFormatting>
  <conditionalFormatting sqref="F22:G33">
    <cfRule type="containsErrors" dxfId="668" priority="69">
      <formula>ISERROR(F22)</formula>
    </cfRule>
  </conditionalFormatting>
  <conditionalFormatting sqref="F35:G37">
    <cfRule type="expression" dxfId="667" priority="96">
      <formula>$C$3=0</formula>
    </cfRule>
  </conditionalFormatting>
  <conditionalFormatting sqref="F22:I33">
    <cfRule type="containsErrors" dxfId="666" priority="75">
      <formula>ISERROR(F22)</formula>
    </cfRule>
  </conditionalFormatting>
  <conditionalFormatting sqref="G4:G21 G35:G37">
    <cfRule type="cellIs" dxfId="665" priority="374" operator="lessThan">
      <formula>0</formula>
    </cfRule>
  </conditionalFormatting>
  <conditionalFormatting sqref="G21:G34 I21:I37 E21:E37">
    <cfRule type="cellIs" dxfId="664" priority="76" operator="lessThan">
      <formula>0</formula>
    </cfRule>
  </conditionalFormatting>
  <conditionalFormatting sqref="G22:G34">
    <cfRule type="containsErrors" dxfId="663" priority="47">
      <formula>ISERROR(G22)</formula>
    </cfRule>
    <cfRule type="cellIs" dxfId="662" priority="62" operator="lessThan">
      <formula>0</formula>
    </cfRule>
    <cfRule type="cellIs" dxfId="661" priority="68" operator="lessThan">
      <formula>0</formula>
    </cfRule>
    <cfRule type="containsErrors" dxfId="660" priority="50">
      <formula>ISERROR(G22)</formula>
    </cfRule>
    <cfRule type="cellIs" dxfId="659" priority="51" operator="lessThan">
      <formula>0</formula>
    </cfRule>
    <cfRule type="containsErrors" dxfId="658" priority="48">
      <formula>ISERROR(G22)</formula>
    </cfRule>
    <cfRule type="cellIs" dxfId="657" priority="49" operator="lessThan">
      <formula>0</formula>
    </cfRule>
    <cfRule type="cellIs" dxfId="656" priority="74" operator="lessThan">
      <formula>0</formula>
    </cfRule>
  </conditionalFormatting>
  <conditionalFormatting sqref="G60:I62">
    <cfRule type="containsErrors" dxfId="655" priority="177">
      <formula>ISERROR(G60)</formula>
    </cfRule>
  </conditionalFormatting>
  <conditionalFormatting sqref="H22:H34">
    <cfRule type="containsErrors" dxfId="654" priority="79">
      <formula>ISERROR(H22)</formula>
    </cfRule>
  </conditionalFormatting>
  <conditionalFormatting sqref="H89:H91">
    <cfRule type="containsErrors" dxfId="653" priority="178">
      <formula>ISERROR(H89)</formula>
    </cfRule>
  </conditionalFormatting>
  <conditionalFormatting sqref="H21:I21">
    <cfRule type="containsErrors" dxfId="652" priority="371">
      <formula>ISERROR(H21)</formula>
    </cfRule>
  </conditionalFormatting>
  <conditionalFormatting sqref="H22:I33">
    <cfRule type="containsErrors" dxfId="651" priority="67">
      <formula>ISERROR(H22)</formula>
    </cfRule>
  </conditionalFormatting>
  <conditionalFormatting sqref="I4:I21">
    <cfRule type="cellIs" dxfId="650" priority="370" operator="lessThan">
      <formula>0</formula>
    </cfRule>
  </conditionalFormatting>
  <conditionalFormatting sqref="I22:I34">
    <cfRule type="cellIs" dxfId="649" priority="72" operator="lessThan">
      <formula>0</formula>
    </cfRule>
    <cfRule type="containsErrors" dxfId="648" priority="45">
      <formula>ISERROR(I22)</formula>
    </cfRule>
    <cfRule type="cellIs" dxfId="647" priority="46" operator="lessThan">
      <formula>0</formula>
    </cfRule>
    <cfRule type="containsErrors" dxfId="646" priority="37">
      <formula>ISERROR(I22)</formula>
    </cfRule>
    <cfRule type="cellIs" dxfId="645" priority="39" operator="lessThan">
      <formula>0</formula>
    </cfRule>
    <cfRule type="containsErrors" dxfId="644" priority="40">
      <formula>ISERROR(I22)</formula>
    </cfRule>
    <cfRule type="cellIs" dxfId="643" priority="41" operator="lessThan">
      <formula>0</formula>
    </cfRule>
    <cfRule type="containsErrors" dxfId="642" priority="38">
      <formula>ISERROR(I22)</formula>
    </cfRule>
    <cfRule type="cellIs" dxfId="641" priority="61" operator="lessThan">
      <formula>0</formula>
    </cfRule>
    <cfRule type="containsErrors" dxfId="640" priority="73">
      <formula>ISERROR(I22)</formula>
    </cfRule>
    <cfRule type="cellIs" dxfId="639" priority="66" operator="lessThan">
      <formula>0</formula>
    </cfRule>
  </conditionalFormatting>
  <conditionalFormatting sqref="K22:K34">
    <cfRule type="cellIs" dxfId="638" priority="60" operator="equal">
      <formula>0</formula>
    </cfRule>
  </conditionalFormatting>
  <conditionalFormatting sqref="K4:L21">
    <cfRule type="cellIs" dxfId="637" priority="98" operator="equal">
      <formula>0</formula>
    </cfRule>
  </conditionalFormatting>
  <conditionalFormatting sqref="K35:L36 K37">
    <cfRule type="cellIs" dxfId="636" priority="407" operator="equal">
      <formula>0</formula>
    </cfRule>
  </conditionalFormatting>
  <conditionalFormatting sqref="L3">
    <cfRule type="cellIs" dxfId="635" priority="175" operator="equal">
      <formula>0</formula>
    </cfRule>
  </conditionalFormatting>
  <conditionalFormatting sqref="L3:L33">
    <cfRule type="containsErrors" dxfId="634" priority="8">
      <formula>ISERROR(L3)</formula>
    </cfRule>
  </conditionalFormatting>
  <conditionalFormatting sqref="L22:L33">
    <cfRule type="containsErrors" dxfId="633" priority="10">
      <formula>ISERROR(L22)</formula>
    </cfRule>
  </conditionalFormatting>
  <conditionalFormatting sqref="L22:L34">
    <cfRule type="containsErrors" dxfId="632" priority="5">
      <formula>ISERROR(L22)</formula>
    </cfRule>
  </conditionalFormatting>
  <conditionalFormatting sqref="L22:L36">
    <cfRule type="containsErrors" dxfId="631" priority="3">
      <formula>ISERROR(L22)</formula>
    </cfRule>
  </conditionalFormatting>
  <conditionalFormatting sqref="L34">
    <cfRule type="containsErrors" dxfId="630" priority="1">
      <formula>ISERROR(L34)</formula>
    </cfRule>
    <cfRule type="containsErrors" dxfId="629" priority="2">
      <formula>ISERROR(L34)</formula>
    </cfRule>
  </conditionalFormatting>
  <conditionalFormatting sqref="L39">
    <cfRule type="containsErrors" dxfId="628" priority="413">
      <formula>ISERROR(L39)</formula>
    </cfRule>
  </conditionalFormatting>
  <conditionalFormatting sqref="N37">
    <cfRule type="cellIs" dxfId="627" priority="369" operator="lessThan">
      <formula>0</formula>
    </cfRule>
  </conditionalFormatting>
  <conditionalFormatting sqref="N89:N91">
    <cfRule type="cellIs" dxfId="626" priority="432" operator="lessThan">
      <formula>0</formula>
    </cfRule>
    <cfRule type="cellIs" dxfId="625" priority="433" operator="greaterThanOrEqual">
      <formula>0</formula>
    </cfRule>
  </conditionalFormatting>
  <conditionalFormatting sqref="N57:P57">
    <cfRule type="containsErrors" dxfId="624" priority="110">
      <formula>ISERROR(N57)</formula>
    </cfRule>
  </conditionalFormatting>
  <conditionalFormatting sqref="N59:Q59">
    <cfRule type="containsErrors" dxfId="623" priority="156">
      <formula>ISERROR(N59)</formula>
    </cfRule>
  </conditionalFormatting>
  <conditionalFormatting sqref="N60:Q62">
    <cfRule type="cellIs" dxfId="622" priority="158" operator="greaterThanOrEqual">
      <formula>0</formula>
    </cfRule>
    <cfRule type="cellIs" dxfId="621" priority="157" operator="lessThan">
      <formula>0</formula>
    </cfRule>
  </conditionalFormatting>
  <dataValidations count="1">
    <dataValidation type="list" allowBlank="1" showInputMessage="1" sqref="E40:G40 N58:Q58 E71:G71" xr:uid="{1A404DDD-FE6E-46D6-A428-3F6E7B27D0F0}">
      <formula1>$A$4:$A$21</formula1>
    </dataValidation>
  </dataValidations>
  <hyperlinks>
    <hyperlink ref="R3" location="米国株!C91" display="米国株入力シートへジャンプ⇒" xr:uid="{DF5BB2B5-676D-4195-AA44-9AF584826A72}"/>
    <hyperlink ref="Q1" location="目次!A1" display="目次へジャンプ" xr:uid="{4E58E184-D1E5-4A0A-A92D-09F085FFFE9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マニュアル</vt:lpstr>
      <vt:lpstr>入力シート</vt:lpstr>
      <vt:lpstr>目次</vt:lpstr>
      <vt:lpstr>手順</vt:lpstr>
      <vt:lpstr>1月</vt:lpstr>
      <vt:lpstr>2月</vt:lpstr>
      <vt:lpstr>3月</vt:lpstr>
      <vt:lpstr>4月</vt:lpstr>
      <vt:lpstr>5月</vt:lpstr>
      <vt:lpstr>6月</vt:lpstr>
      <vt:lpstr>7月</vt:lpstr>
      <vt:lpstr>8月</vt:lpstr>
      <vt:lpstr>9月</vt:lpstr>
      <vt:lpstr>10月</vt:lpstr>
      <vt:lpstr>11月</vt:lpstr>
      <vt:lpstr>12月</vt:lpstr>
      <vt:lpstr>米国株</vt:lpstr>
      <vt:lpstr>月次成績</vt:lpstr>
      <vt:lpstr>指数</vt:lpstr>
      <vt:lpstr>記録の館</vt:lpstr>
      <vt:lpstr>Data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2019-12-12T12:35:03Z</dcterms:created>
  <dcterms:modified xsi:type="dcterms:W3CDTF">2026-01-04T12:02:31Z</dcterms:modified>
</cp:coreProperties>
</file>